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629" activeTab="0"/>
  </bookViews>
  <sheets>
    <sheet name="гим6" sheetId="1" r:id="rId1"/>
  </sheets>
  <definedNames/>
  <calcPr fullCalcOnLoad="1"/>
</workbook>
</file>

<file path=xl/sharedStrings.xml><?xml version="1.0" encoding="utf-8"?>
<sst xmlns="http://schemas.openxmlformats.org/spreadsheetml/2006/main" count="239" uniqueCount="225">
  <si>
    <t>руб.</t>
  </si>
  <si>
    <t>Доп.ЭК</t>
  </si>
  <si>
    <t>в том числе</t>
  </si>
  <si>
    <t>содержание автотранспорта</t>
  </si>
  <si>
    <t xml:space="preserve"> расходы содержанию имущества</t>
  </si>
  <si>
    <t>Зарплата с начислениями</t>
  </si>
  <si>
    <t xml:space="preserve">211 "Заработная плата" </t>
  </si>
  <si>
    <t>Заработная плата педагогического персонала</t>
  </si>
  <si>
    <t>211004</t>
  </si>
  <si>
    <t>Заработная плата вспомогательного персонала</t>
  </si>
  <si>
    <t>211005</t>
  </si>
  <si>
    <t>Кухонные работники</t>
  </si>
  <si>
    <t>900200</t>
  </si>
  <si>
    <t>212 "Прочие выплаты"</t>
  </si>
  <si>
    <t>213 "Начисления на оплату труда"</t>
  </si>
  <si>
    <t>Начисления на заработную плату педагогического персонала</t>
  </si>
  <si>
    <t>213004</t>
  </si>
  <si>
    <t>Начисления на заработную плату вспомогательного персонала</t>
  </si>
  <si>
    <t>213005</t>
  </si>
  <si>
    <t xml:space="preserve">Электроснабжение </t>
  </si>
  <si>
    <t>223001</t>
  </si>
  <si>
    <t xml:space="preserve">Теплоснабжение </t>
  </si>
  <si>
    <t>223002</t>
  </si>
  <si>
    <t xml:space="preserve">Газоснабжение </t>
  </si>
  <si>
    <t>223003</t>
  </si>
  <si>
    <t xml:space="preserve">Водоснабжение </t>
  </si>
  <si>
    <t>223004</t>
  </si>
  <si>
    <t>Прочие расходы</t>
  </si>
  <si>
    <t>221 "Услуги связи"</t>
  </si>
  <si>
    <t>Услуги телефонной связи (абонентская и повременная плата (ежемесячный платеж) за местные, междугородные, международные  переговоры)</t>
  </si>
  <si>
    <t>221001</t>
  </si>
  <si>
    <t>Плата за предоставление доступа (разовый платеж) к телефонной линии связи и Интернет</t>
  </si>
  <si>
    <t>221002</t>
  </si>
  <si>
    <t xml:space="preserve">Услуги сотовой связи </t>
  </si>
  <si>
    <t>221010</t>
  </si>
  <si>
    <t>Плата за услуги сети Интернет</t>
  </si>
  <si>
    <t>221012</t>
  </si>
  <si>
    <t xml:space="preserve">Прочие услуги связи </t>
  </si>
  <si>
    <t>221099</t>
  </si>
  <si>
    <t>222 " Транспортные услуги"</t>
  </si>
  <si>
    <t>Командировочные расходы (проезд)</t>
  </si>
  <si>
    <t>222010</t>
  </si>
  <si>
    <t>224 ""Арендная плата за пользование имуществом"</t>
  </si>
  <si>
    <t>Аренда транспорта, оборудования</t>
  </si>
  <si>
    <t>224002</t>
  </si>
  <si>
    <t>225 "Работы, услуги по содержанию имущества"</t>
  </si>
  <si>
    <t>225002</t>
  </si>
  <si>
    <t>225003</t>
  </si>
  <si>
    <t>Обеспечение функционирования и поддержка (восстановление) работоспособности объектов нефинансовых активов</t>
  </si>
  <si>
    <t>225004</t>
  </si>
  <si>
    <t xml:space="preserve">Зарплата внештатных сотрудников </t>
  </si>
  <si>
    <t>225005</t>
  </si>
  <si>
    <t>Текущий ремонт зданий, сооружений</t>
  </si>
  <si>
    <t>225007</t>
  </si>
  <si>
    <t>Техническое обслуживание приборов учета</t>
  </si>
  <si>
    <t>225015</t>
  </si>
  <si>
    <t>Противопожарные мероприятия (огнезащитная обработка чердачных перекрытий, замеры сопротивления изоляции, зарядка огнетушителей, опрессовка проводов)</t>
  </si>
  <si>
    <t>225016</t>
  </si>
  <si>
    <t xml:space="preserve">Прочие работы, услуги по содержанию имущества </t>
  </si>
  <si>
    <t>225099</t>
  </si>
  <si>
    <t>226 "Прочие работы, услуги"</t>
  </si>
  <si>
    <t xml:space="preserve">Подписка </t>
  </si>
  <si>
    <t>226001</t>
  </si>
  <si>
    <t xml:space="preserve">Услуги вневедомственной ( в том числе пожарной) охраны </t>
  </si>
  <si>
    <t>226004</t>
  </si>
  <si>
    <t>226005</t>
  </si>
  <si>
    <t>За участие в семинарах, совещаниях, конференциях, курсах повышения квалификации, ….</t>
  </si>
  <si>
    <t>226006</t>
  </si>
  <si>
    <t>Приобретение неисключительных (пользовательских) прав на программное обеспечение (отраслевых, бухгалтерских программ)</t>
  </si>
  <si>
    <t>226010</t>
  </si>
  <si>
    <t>Приобретение и обновление справочно-информ. баз данных (Гарант, Консультант и др.)</t>
  </si>
  <si>
    <t>226013</t>
  </si>
  <si>
    <t>226021</t>
  </si>
  <si>
    <t>Типографские работы</t>
  </si>
  <si>
    <t>226022</t>
  </si>
  <si>
    <t>Услуги адвокатов, нотариусов, переводчиков, экспертов, инкассаторов</t>
  </si>
  <si>
    <t>226025</t>
  </si>
  <si>
    <t>Проведение инвентаризации, паспортизации основных средств</t>
  </si>
  <si>
    <t>226027</t>
  </si>
  <si>
    <t xml:space="preserve">Прочие работы, услуги </t>
  </si>
  <si>
    <t>226099</t>
  </si>
  <si>
    <t>290 "Прочие расходы"</t>
  </si>
  <si>
    <t>Штрафы, пени и другие экономические санкции</t>
  </si>
  <si>
    <t>290003</t>
  </si>
  <si>
    <t>Прочие налоги, в т.ч.госпошлины (за исключением налогов по школьным автобусам)</t>
  </si>
  <si>
    <t>290005</t>
  </si>
  <si>
    <t>Возмещение морального вреда по решению судебных органов</t>
  </si>
  <si>
    <t>290007</t>
  </si>
  <si>
    <t>290011</t>
  </si>
  <si>
    <t>290099</t>
  </si>
  <si>
    <t>310 "Увеличение стоимости основных средств"</t>
  </si>
  <si>
    <t>Приобретение основных средств (оборудования, мебели, транспортных средств, техники, инструментов, хозинвентаря, книги и т. д.)</t>
  </si>
  <si>
    <t>310001</t>
  </si>
  <si>
    <t>340 "Увеличение стоимости материальных запасов"</t>
  </si>
  <si>
    <t>ГСМ</t>
  </si>
  <si>
    <t>340001</t>
  </si>
  <si>
    <t xml:space="preserve">Закупка мягкого инвентаря, одежды, обмундирования </t>
  </si>
  <si>
    <t>340002</t>
  </si>
  <si>
    <t>340003</t>
  </si>
  <si>
    <t xml:space="preserve">Закупка материалов, используемых в процессе обучения </t>
  </si>
  <si>
    <t>340004</t>
  </si>
  <si>
    <t>Закупка медикаментов, перевязочных средств</t>
  </si>
  <si>
    <t>340006</t>
  </si>
  <si>
    <t xml:space="preserve">Прочие  расходы по увеличению стоимости материальных запасов  </t>
  </si>
  <si>
    <t>340099</t>
  </si>
  <si>
    <t>Налоги</t>
  </si>
  <si>
    <t>Земельный налог</t>
  </si>
  <si>
    <t>Выплаты за негативное воздействие окружающей среды (экологический налог)</t>
  </si>
  <si>
    <t>290004</t>
  </si>
  <si>
    <t>Налог на имущество</t>
  </si>
  <si>
    <t>290014</t>
  </si>
  <si>
    <t>Транспортный налог</t>
  </si>
  <si>
    <t>212003</t>
  </si>
  <si>
    <t>Суточные при служебных командировках для водителей</t>
  </si>
  <si>
    <t>Командировочные расходы (суточные)</t>
  </si>
  <si>
    <t>212014</t>
  </si>
  <si>
    <t>Техническое обслуживание транспортных средств</t>
  </si>
  <si>
    <t>225011</t>
  </si>
  <si>
    <t>Ремонт транспортных средств</t>
  </si>
  <si>
    <t>225012</t>
  </si>
  <si>
    <t>Технический осмотр транспортных средств</t>
  </si>
  <si>
    <t>225013</t>
  </si>
  <si>
    <t>Содержание транспортных средств (мойка и т.д.)</t>
  </si>
  <si>
    <t>Услуги по страхованию</t>
  </si>
  <si>
    <t>Оплата за проживание в жилых помещениях (найм жилого помещения) при служебных командировках водителей</t>
  </si>
  <si>
    <t>226035</t>
  </si>
  <si>
    <t>Услуги по страхованию транспортных средств (ОСАГО, КАСКО)</t>
  </si>
  <si>
    <t>226036</t>
  </si>
  <si>
    <t>Приобретение автоматизированных рабочих мест, серверного и т.п. оборудования</t>
  </si>
  <si>
    <t>310004</t>
  </si>
  <si>
    <t>ГСМ, связанные с командировочными расходами</t>
  </si>
  <si>
    <t>340011</t>
  </si>
  <si>
    <t xml:space="preserve">Закупка запчастей к транспортным средствам </t>
  </si>
  <si>
    <t>340013</t>
  </si>
  <si>
    <t>Приобретение автошин</t>
  </si>
  <si>
    <t>340014</t>
  </si>
  <si>
    <t>340015</t>
  </si>
  <si>
    <t xml:space="preserve">Закупка запчастей к оборудованию </t>
  </si>
  <si>
    <t>Моторные масла и спец.смазки</t>
  </si>
  <si>
    <t>за счет субвенции РТ</t>
  </si>
  <si>
    <t>субсидия, за счет бюджета города</t>
  </si>
  <si>
    <t>КЦСР</t>
  </si>
  <si>
    <t>ДопФК</t>
  </si>
  <si>
    <t>05000</t>
  </si>
  <si>
    <t>вывоз мусора</t>
  </si>
  <si>
    <t>дератизация, дезинсекция</t>
  </si>
  <si>
    <t>уборка и вывоз снега, обрезка деревьев, озеленение</t>
  </si>
  <si>
    <t>прочие услуги по содержанию в чистоте помещений, зданий, дворов и т.п</t>
  </si>
  <si>
    <t>225014</t>
  </si>
  <si>
    <t>Услуги охраны с помощью кнопки тревожной сигнализации  (КТС)</t>
  </si>
  <si>
    <t>226050</t>
  </si>
  <si>
    <t>Доведение до норматива (в АЦК вносятся только Ассигнования)</t>
  </si>
  <si>
    <t>Принятые расходные обязательства</t>
  </si>
  <si>
    <t>Смета учреждения на выполнение муниципального задания,  всего:</t>
  </si>
  <si>
    <t>муниципальное задание (счет ЛАГ,  ЛБГ)</t>
  </si>
  <si>
    <t>сверхнормативные  расходы -  308</t>
  </si>
  <si>
    <t xml:space="preserve"> доведение до уровня  утвержденной тарификации- 305</t>
  </si>
  <si>
    <t>в пределах норматива     НФЗ- 302</t>
  </si>
  <si>
    <t xml:space="preserve">за счет бюджета </t>
  </si>
  <si>
    <t>за счет род.платы</t>
  </si>
  <si>
    <t>Итого НСВ :</t>
  </si>
  <si>
    <t>Итого НФЗ:</t>
  </si>
  <si>
    <t>Итого НСИ:</t>
  </si>
  <si>
    <t>в том числе  за счет:</t>
  </si>
  <si>
    <t>субвенции РТ</t>
  </si>
  <si>
    <t>бюджета города</t>
  </si>
  <si>
    <t>род.платы</t>
  </si>
  <si>
    <t>10=11+12</t>
  </si>
  <si>
    <t>7=11</t>
  </si>
  <si>
    <t>8=12+13+14+16+18+21+22</t>
  </si>
  <si>
    <t>9=17</t>
  </si>
  <si>
    <t>Содержание в чистоте помещений, зданий, дворов, иного недвижимого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</si>
  <si>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осуществляемые сверх регламентированного условиями поставки коммунальных услуг перечня работ (технологических нужд)</t>
  </si>
  <si>
    <t>Расходы на техническое обслуживание и ремонт оборудования (торговое, кухонное, офисное, лифты и т.п.)</t>
  </si>
  <si>
    <t>Содержание в чистоте имущества, кроме недвижимого</t>
  </si>
  <si>
    <t>225035</t>
  </si>
  <si>
    <t>225036</t>
  </si>
  <si>
    <t xml:space="preserve">Установка и монтаж локальных вычислительных сетей, систем охранной и пожарной сигнализации, видеонаблюдения, контроля доступа </t>
  </si>
  <si>
    <t>Приобретение (изготовление) подаросной и сувенирной продукции (поздравительные открытки, адреса, почетные грамоты, дипломы, благодарственные письма, цветы, сувенирная продукция, медали, кубки, призы, подарки.)</t>
  </si>
  <si>
    <t>Приобретение огнетушителей</t>
  </si>
  <si>
    <t>310007</t>
  </si>
  <si>
    <t>310099</t>
  </si>
  <si>
    <t>Прочие расходы по увеличению стоимости основных средств</t>
  </si>
  <si>
    <t>Приобретение канцелярских, хозяйственных товаров</t>
  </si>
  <si>
    <t>340017</t>
  </si>
  <si>
    <t>223 "Коммунальные услуги"</t>
  </si>
  <si>
    <t>Продукты питания</t>
  </si>
  <si>
    <t>340005</t>
  </si>
  <si>
    <t>Всего в смете учреждения</t>
  </si>
  <si>
    <t xml:space="preserve">Ассигнования </t>
  </si>
  <si>
    <t>Лимиты</t>
  </si>
  <si>
    <t>средства РТ</t>
  </si>
  <si>
    <t xml:space="preserve">Зам.главного бухгалтера                                                                                               </t>
  </si>
  <si>
    <t>средства бюджета города</t>
  </si>
  <si>
    <t xml:space="preserve">Исполнитель </t>
  </si>
  <si>
    <t>род.плата</t>
  </si>
  <si>
    <t xml:space="preserve">Начальник планово-экономического отдела                                                                           </t>
  </si>
  <si>
    <t>Итого</t>
  </si>
  <si>
    <t xml:space="preserve">Согласовано                                                                                                                                                                                                </t>
  </si>
  <si>
    <t xml:space="preserve">Начальник  ОБП СКС  г.Казани                                                                                    Е.Г.Погорелец                                                                                 </t>
  </si>
  <si>
    <t>Прочие расходы по увеличению ст-ти материальных запасов (лимиты)</t>
  </si>
  <si>
    <t>Объем недоведенных лимитов</t>
  </si>
  <si>
    <t>Заработная плата работников обслуживающих ЭВТ</t>
  </si>
  <si>
    <t>211011</t>
  </si>
  <si>
    <t>Начисления на заработную плату работиников обслуживающих ЭВТ</t>
  </si>
  <si>
    <t>213011</t>
  </si>
  <si>
    <t>223099</t>
  </si>
  <si>
    <t>Прочие коммунальные услуги</t>
  </si>
  <si>
    <t>226002</t>
  </si>
  <si>
    <t>Зарплата внештатных  сотрудников</t>
  </si>
  <si>
    <t>Лимиты 2016 г. (счета ГАГ, ЛБГ) - КЦСР 0220242100,0220242200,0220825280  (ДКР302,303,304,305,308)</t>
  </si>
  <si>
    <t xml:space="preserve">Расчет объема финансового обеспечения на 2017 год </t>
  </si>
  <si>
    <t xml:space="preserve"> Расчетная потребность на 2017 год</t>
  </si>
  <si>
    <t>кроме того</t>
  </si>
  <si>
    <t>0220825280</t>
  </si>
  <si>
    <t>0220242100, 0220242200</t>
  </si>
  <si>
    <t xml:space="preserve"> доведение до уровня  утвержденной тарификации- ФОТ спец.ЭВТ 305</t>
  </si>
  <si>
    <t>Уточненный план  2016 года</t>
  </si>
  <si>
    <t>Нормативный ОФО ("Барс.МБП"), всего на 2017 год</t>
  </si>
  <si>
    <t>Приволжский район</t>
  </si>
  <si>
    <t xml:space="preserve">             Д.Н.Низамутдинова</t>
  </si>
  <si>
    <t xml:space="preserve">     О.А.Соловьева</t>
  </si>
  <si>
    <t>МБОУ "Гимназия № 6" Приволжского района г.Казани</t>
  </si>
  <si>
    <t>226031</t>
  </si>
  <si>
    <t>Оплата медицинских осмотров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</si>
</sst>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00"/>
    <numFmt numFmtId="182" formatCode="#,##0.000"/>
    <numFmt numFmtId="18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4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/>
      <protection/>
    </xf>
    <xf numFmtId="0" fontId="2" fillId="32" borderId="0" xfId="52" applyFont="1" applyFill="1" applyAlignment="1">
      <alignment/>
      <protection/>
    </xf>
    <xf numFmtId="4" fontId="2" fillId="0" borderId="13" xfId="52" applyNumberFormat="1" applyFont="1" applyFill="1" applyBorder="1" applyAlignment="1">
      <alignment/>
      <protection/>
    </xf>
    <xf numFmtId="4" fontId="2" fillId="0" borderId="14" xfId="52" applyNumberFormat="1" applyFont="1" applyFill="1" applyBorder="1" applyAlignment="1">
      <alignment horizontal="right"/>
      <protection/>
    </xf>
    <xf numFmtId="4" fontId="2" fillId="0" borderId="15" xfId="52" applyNumberFormat="1" applyFont="1" applyFill="1" applyBorder="1" applyAlignment="1">
      <alignment horizontal="right"/>
      <protection/>
    </xf>
    <xf numFmtId="4" fontId="2" fillId="0" borderId="13" xfId="52" applyNumberFormat="1" applyFont="1" applyFill="1" applyBorder="1" applyAlignment="1">
      <alignment horizontal="right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" fontId="3" fillId="0" borderId="13" xfId="52" applyNumberFormat="1" applyFont="1" applyFill="1" applyBorder="1" applyAlignment="1">
      <alignment horizontal="right"/>
      <protection/>
    </xf>
    <xf numFmtId="4" fontId="3" fillId="0" borderId="15" xfId="52" applyNumberFormat="1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4" fontId="3" fillId="0" borderId="14" xfId="52" applyNumberFormat="1" applyFont="1" applyFill="1" applyBorder="1" applyAlignment="1">
      <alignment horizontal="right"/>
      <protection/>
    </xf>
    <xf numFmtId="49" fontId="2" fillId="0" borderId="13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wrapText="1"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3" fillId="0" borderId="17" xfId="52" applyNumberFormat="1" applyFont="1" applyFill="1" applyBorder="1" applyAlignment="1">
      <alignment horizontal="right"/>
      <protection/>
    </xf>
    <xf numFmtId="49" fontId="4" fillId="0" borderId="0" xfId="52" applyNumberFormat="1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 wrapText="1"/>
      <protection/>
    </xf>
    <xf numFmtId="49" fontId="8" fillId="0" borderId="13" xfId="52" applyNumberFormat="1" applyFont="1" applyFill="1" applyBorder="1" applyAlignment="1">
      <alignment horizontal="center" wrapText="1"/>
      <protection/>
    </xf>
    <xf numFmtId="4" fontId="8" fillId="0" borderId="13" xfId="52" applyNumberFormat="1" applyFont="1" applyFill="1" applyBorder="1" applyAlignment="1">
      <alignment horizontal="center"/>
      <protection/>
    </xf>
    <xf numFmtId="4" fontId="8" fillId="0" borderId="15" xfId="52" applyNumberFormat="1" applyFont="1" applyFill="1" applyBorder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7" fillId="0" borderId="13" xfId="52" applyNumberFormat="1" applyFont="1" applyFill="1" applyBorder="1" applyAlignment="1">
      <alignment horizontal="center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4" fontId="2" fillId="33" borderId="20" xfId="52" applyNumberFormat="1" applyFont="1" applyFill="1" applyBorder="1" applyAlignment="1">
      <alignment horizontal="right"/>
      <protection/>
    </xf>
    <xf numFmtId="4" fontId="3" fillId="33" borderId="20" xfId="52" applyNumberFormat="1" applyFont="1" applyFill="1" applyBorder="1" applyAlignment="1">
      <alignment horizontal="right"/>
      <protection/>
    </xf>
    <xf numFmtId="49" fontId="11" fillId="0" borderId="0" xfId="52" applyNumberFormat="1" applyFont="1" applyFill="1" applyBorder="1" applyAlignment="1">
      <alignment horizontal="left" vertical="center" wrapText="1"/>
      <protection/>
    </xf>
    <xf numFmtId="0" fontId="11" fillId="0" borderId="0" xfId="52" applyFont="1" applyFill="1">
      <alignment/>
      <protection/>
    </xf>
    <xf numFmtId="4" fontId="11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" fontId="8" fillId="0" borderId="13" xfId="52" applyNumberFormat="1" applyFont="1" applyFill="1" applyBorder="1" applyAlignment="1">
      <alignment horizontal="right"/>
      <protection/>
    </xf>
    <xf numFmtId="49" fontId="6" fillId="0" borderId="21" xfId="52" applyNumberFormat="1" applyFont="1" applyFill="1" applyBorder="1" applyAlignment="1">
      <alignment horizontal="justify" vertical="center" wrapText="1"/>
      <protection/>
    </xf>
    <xf numFmtId="49" fontId="12" fillId="0" borderId="21" xfId="52" applyNumberFormat="1" applyFont="1" applyFill="1" applyBorder="1" applyAlignment="1">
      <alignment horizontal="justify" vertical="center" wrapText="1"/>
      <protection/>
    </xf>
    <xf numFmtId="0" fontId="12" fillId="0" borderId="21" xfId="52" applyFont="1" applyFill="1" applyBorder="1" applyAlignment="1">
      <alignment horizontal="justify" vertical="center" wrapText="1"/>
      <protection/>
    </xf>
    <xf numFmtId="49" fontId="12" fillId="0" borderId="22" xfId="52" applyNumberFormat="1" applyFont="1" applyFill="1" applyBorder="1" applyAlignment="1">
      <alignment horizontal="justify" vertical="center" wrapText="1"/>
      <protection/>
    </xf>
    <xf numFmtId="0" fontId="3" fillId="0" borderId="23" xfId="52" applyFont="1" applyFill="1" applyBorder="1">
      <alignment/>
      <protection/>
    </xf>
    <xf numFmtId="0" fontId="13" fillId="0" borderId="21" xfId="52" applyFont="1" applyFill="1" applyBorder="1" applyAlignment="1">
      <alignment horizontal="left" vertical="center" wrapText="1"/>
      <protection/>
    </xf>
    <xf numFmtId="0" fontId="2" fillId="0" borderId="0" xfId="52" applyFont="1" applyFill="1">
      <alignment/>
      <protection/>
    </xf>
    <xf numFmtId="4" fontId="3" fillId="0" borderId="0" xfId="52" applyNumberFormat="1" applyFont="1" applyFill="1" applyAlignment="1">
      <alignment/>
      <protection/>
    </xf>
    <xf numFmtId="4" fontId="7" fillId="0" borderId="0" xfId="52" applyNumberFormat="1" applyFont="1" applyFill="1" applyAlignment="1">
      <alignment/>
      <protection/>
    </xf>
    <xf numFmtId="181" fontId="7" fillId="0" borderId="0" xfId="52" applyNumberFormat="1" applyFont="1" applyFill="1" applyAlignment="1">
      <alignment/>
      <protection/>
    </xf>
    <xf numFmtId="2" fontId="3" fillId="0" borderId="0" xfId="52" applyNumberFormat="1" applyFont="1" applyFill="1" applyAlignment="1">
      <alignment/>
      <protection/>
    </xf>
    <xf numFmtId="4" fontId="2" fillId="0" borderId="0" xfId="52" applyNumberFormat="1" applyFont="1" applyFill="1" applyAlignment="1">
      <alignment/>
      <protection/>
    </xf>
    <xf numFmtId="49" fontId="16" fillId="0" borderId="0" xfId="52" applyNumberFormat="1" applyFont="1" applyFill="1" applyAlignment="1">
      <alignment horizontal="left" vertical="center" wrapText="1"/>
      <protection/>
    </xf>
    <xf numFmtId="4" fontId="3" fillId="0" borderId="0" xfId="52" applyNumberFormat="1" applyFont="1" applyFill="1" applyBorder="1">
      <alignment/>
      <protection/>
    </xf>
    <xf numFmtId="4" fontId="3" fillId="0" borderId="24" xfId="52" applyNumberFormat="1" applyFont="1" applyFill="1" applyBorder="1">
      <alignment/>
      <protection/>
    </xf>
    <xf numFmtId="49" fontId="4" fillId="0" borderId="25" xfId="52" applyNumberFormat="1" applyFont="1" applyFill="1" applyBorder="1" applyAlignment="1">
      <alignment horizontal="left" vertical="center"/>
      <protection/>
    </xf>
    <xf numFmtId="0" fontId="3" fillId="0" borderId="26" xfId="52" applyFont="1" applyFill="1" applyBorder="1">
      <alignment/>
      <protection/>
    </xf>
    <xf numFmtId="4" fontId="3" fillId="0" borderId="26" xfId="52" applyNumberFormat="1" applyFont="1" applyFill="1" applyBorder="1">
      <alignment/>
      <protection/>
    </xf>
    <xf numFmtId="0" fontId="3" fillId="0" borderId="27" xfId="52" applyFont="1" applyFill="1" applyBorder="1">
      <alignment/>
      <protection/>
    </xf>
    <xf numFmtId="4" fontId="3" fillId="0" borderId="21" xfId="52" applyNumberFormat="1" applyFont="1" applyFill="1" applyBorder="1" applyAlignment="1">
      <alignment horizontal="right"/>
      <protection/>
    </xf>
    <xf numFmtId="4" fontId="8" fillId="33" borderId="20" xfId="52" applyNumberFormat="1" applyFont="1" applyFill="1" applyBorder="1" applyAlignment="1">
      <alignment horizontal="right"/>
      <protection/>
    </xf>
    <xf numFmtId="4" fontId="3" fillId="33" borderId="28" xfId="52" applyNumberFormat="1" applyFont="1" applyFill="1" applyBorder="1" applyAlignment="1">
      <alignment horizontal="right"/>
      <protection/>
    </xf>
    <xf numFmtId="49" fontId="12" fillId="0" borderId="18" xfId="52" applyNumberFormat="1" applyFont="1" applyFill="1" applyBorder="1" applyAlignment="1">
      <alignment horizontal="justify" vertical="center"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4" fontId="3" fillId="0" borderId="12" xfId="52" applyNumberFormat="1" applyFont="1" applyFill="1" applyBorder="1" applyAlignment="1">
      <alignment horizontal="right"/>
      <protection/>
    </xf>
    <xf numFmtId="4" fontId="3" fillId="33" borderId="19" xfId="52" applyNumberFormat="1" applyFont="1" applyFill="1" applyBorder="1" applyAlignment="1">
      <alignment horizontal="right"/>
      <protection/>
    </xf>
    <xf numFmtId="4" fontId="3" fillId="0" borderId="29" xfId="52" applyNumberFormat="1" applyFont="1" applyFill="1" applyBorder="1" applyAlignment="1">
      <alignment horizontal="right"/>
      <protection/>
    </xf>
    <xf numFmtId="49" fontId="6" fillId="34" borderId="30" xfId="52" applyNumberFormat="1" applyFont="1" applyFill="1" applyBorder="1" applyAlignment="1">
      <alignment horizontal="justify" vertical="center" wrapText="1"/>
      <protection/>
    </xf>
    <xf numFmtId="4" fontId="2" fillId="34" borderId="31" xfId="52" applyNumberFormat="1" applyFont="1" applyFill="1" applyBorder="1" applyAlignment="1">
      <alignment horizontal="right"/>
      <protection/>
    </xf>
    <xf numFmtId="4" fontId="2" fillId="34" borderId="32" xfId="52" applyNumberFormat="1" applyFont="1" applyFill="1" applyBorder="1" applyAlignment="1">
      <alignment horizontal="right"/>
      <protection/>
    </xf>
    <xf numFmtId="4" fontId="8" fillId="0" borderId="14" xfId="52" applyNumberFormat="1" applyFont="1" applyFill="1" applyBorder="1" applyAlignment="1">
      <alignment horizontal="right"/>
      <protection/>
    </xf>
    <xf numFmtId="4" fontId="8" fillId="0" borderId="14" xfId="52" applyNumberFormat="1" applyFont="1" applyFill="1" applyBorder="1" applyAlignment="1">
      <alignment horizontal="center"/>
      <protection/>
    </xf>
    <xf numFmtId="4" fontId="3" fillId="0" borderId="33" xfId="52" applyNumberFormat="1" applyFont="1" applyFill="1" applyBorder="1" applyAlignment="1">
      <alignment horizontal="right"/>
      <protection/>
    </xf>
    <xf numFmtId="4" fontId="3" fillId="0" borderId="11" xfId="52" applyNumberFormat="1" applyFont="1" applyFill="1" applyBorder="1" applyAlignment="1">
      <alignment horizontal="right"/>
      <protection/>
    </xf>
    <xf numFmtId="0" fontId="3" fillId="0" borderId="34" xfId="52" applyFont="1" applyFill="1" applyBorder="1">
      <alignment/>
      <protection/>
    </xf>
    <xf numFmtId="4" fontId="2" fillId="34" borderId="35" xfId="52" applyNumberFormat="1" applyFont="1" applyFill="1" applyBorder="1" applyAlignment="1">
      <alignment horizontal="right"/>
      <protection/>
    </xf>
    <xf numFmtId="4" fontId="2" fillId="0" borderId="36" xfId="52" applyNumberFormat="1" applyFont="1" applyFill="1" applyBorder="1" applyAlignment="1">
      <alignment horizontal="right"/>
      <protection/>
    </xf>
    <xf numFmtId="4" fontId="3" fillId="0" borderId="36" xfId="52" applyNumberFormat="1" applyFont="1" applyFill="1" applyBorder="1" applyAlignment="1">
      <alignment horizontal="right"/>
      <protection/>
    </xf>
    <xf numFmtId="4" fontId="8" fillId="0" borderId="36" xfId="52" applyNumberFormat="1" applyFont="1" applyFill="1" applyBorder="1" applyAlignment="1">
      <alignment horizontal="right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" fontId="7" fillId="0" borderId="36" xfId="52" applyNumberFormat="1" applyFont="1" applyFill="1" applyBorder="1" applyAlignment="1">
      <alignment horizontal="center"/>
      <protection/>
    </xf>
    <xf numFmtId="4" fontId="3" fillId="0" borderId="37" xfId="52" applyNumberFormat="1" applyFont="1" applyFill="1" applyBorder="1" applyAlignment="1">
      <alignment horizontal="right"/>
      <protection/>
    </xf>
    <xf numFmtId="4" fontId="3" fillId="0" borderId="10" xfId="52" applyNumberFormat="1" applyFont="1" applyFill="1" applyBorder="1" applyAlignment="1">
      <alignment horizontal="right"/>
      <protection/>
    </xf>
    <xf numFmtId="4" fontId="7" fillId="0" borderId="14" xfId="52" applyNumberFormat="1" applyFont="1" applyFill="1" applyBorder="1" applyAlignment="1">
      <alignment horizontal="center"/>
      <protection/>
    </xf>
    <xf numFmtId="4" fontId="8" fillId="0" borderId="36" xfId="52" applyNumberFormat="1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4" fontId="2" fillId="34" borderId="38" xfId="52" applyNumberFormat="1" applyFont="1" applyFill="1" applyBorder="1" applyAlignment="1">
      <alignment/>
      <protection/>
    </xf>
    <xf numFmtId="4" fontId="2" fillId="34" borderId="38" xfId="52" applyNumberFormat="1" applyFont="1" applyFill="1" applyBorder="1" applyAlignment="1">
      <alignment horizontal="right"/>
      <protection/>
    </xf>
    <xf numFmtId="4" fontId="2" fillId="34" borderId="39" xfId="52" applyNumberFormat="1" applyFont="1" applyFill="1" applyBorder="1" applyAlignment="1">
      <alignment horizontal="right"/>
      <protection/>
    </xf>
    <xf numFmtId="4" fontId="2" fillId="0" borderId="12" xfId="52" applyNumberFormat="1" applyFont="1" applyFill="1" applyBorder="1" applyAlignment="1">
      <alignment/>
      <protection/>
    </xf>
    <xf numFmtId="4" fontId="2" fillId="0" borderId="12" xfId="52" applyNumberFormat="1" applyFont="1" applyFill="1" applyBorder="1" applyAlignment="1">
      <alignment horizontal="right"/>
      <protection/>
    </xf>
    <xf numFmtId="4" fontId="2" fillId="0" borderId="11" xfId="52" applyNumberFormat="1" applyFont="1" applyFill="1" applyBorder="1" applyAlignment="1">
      <alignment horizontal="right"/>
      <protection/>
    </xf>
    <xf numFmtId="4" fontId="2" fillId="33" borderId="19" xfId="52" applyNumberFormat="1" applyFont="1" applyFill="1" applyBorder="1" applyAlignment="1">
      <alignment horizontal="right"/>
      <protection/>
    </xf>
    <xf numFmtId="4" fontId="2" fillId="0" borderId="10" xfId="52" applyNumberFormat="1" applyFont="1" applyFill="1" applyBorder="1" applyAlignment="1">
      <alignment horizontal="right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6" fillId="35" borderId="30" xfId="52" applyNumberFormat="1" applyFont="1" applyFill="1" applyBorder="1" applyAlignment="1">
      <alignment horizontal="left" vertical="center" wrapText="1"/>
      <protection/>
    </xf>
    <xf numFmtId="4" fontId="2" fillId="35" borderId="38" xfId="52" applyNumberFormat="1" applyFont="1" applyFill="1" applyBorder="1" applyAlignment="1">
      <alignment horizontal="right" vertical="center" wrapText="1"/>
      <protection/>
    </xf>
    <xf numFmtId="4" fontId="2" fillId="35" borderId="31" xfId="52" applyNumberFormat="1" applyFont="1" applyFill="1" applyBorder="1" applyAlignment="1">
      <alignment horizontal="right" vertical="center" wrapText="1"/>
      <protection/>
    </xf>
    <xf numFmtId="4" fontId="2" fillId="35" borderId="35" xfId="52" applyNumberFormat="1" applyFont="1" applyFill="1" applyBorder="1" applyAlignment="1">
      <alignment horizontal="right" vertical="center" wrapText="1"/>
      <protection/>
    </xf>
    <xf numFmtId="4" fontId="2" fillId="35" borderId="39" xfId="52" applyNumberFormat="1" applyFont="1" applyFill="1" applyBorder="1" applyAlignment="1">
      <alignment horizontal="right" vertical="center" wrapText="1"/>
      <protection/>
    </xf>
    <xf numFmtId="4" fontId="2" fillId="35" borderId="32" xfId="52" applyNumberFormat="1" applyFont="1" applyFill="1" applyBorder="1" applyAlignment="1">
      <alignment horizontal="right" vertical="center" wrapText="1"/>
      <protection/>
    </xf>
    <xf numFmtId="49" fontId="4" fillId="0" borderId="35" xfId="52" applyNumberFormat="1" applyFont="1" applyFill="1" applyBorder="1" applyAlignment="1">
      <alignment horizontal="center" vertical="center" wrapText="1"/>
      <protection/>
    </xf>
    <xf numFmtId="0" fontId="4" fillId="0" borderId="39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4" fillId="33" borderId="35" xfId="52" applyFont="1" applyFill="1" applyBorder="1" applyAlignment="1">
      <alignment horizontal="center" vertical="center" wrapText="1"/>
      <protection/>
    </xf>
    <xf numFmtId="0" fontId="4" fillId="0" borderId="41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  <xf numFmtId="49" fontId="5" fillId="0" borderId="22" xfId="52" applyNumberFormat="1" applyFont="1" applyFill="1" applyBorder="1" applyAlignment="1">
      <alignment horizontal="left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justify" vertical="center" wrapText="1"/>
      <protection/>
    </xf>
    <xf numFmtId="4" fontId="2" fillId="0" borderId="29" xfId="52" applyNumberFormat="1" applyFont="1" applyFill="1" applyBorder="1" applyAlignment="1">
      <alignment horizontal="right"/>
      <protection/>
    </xf>
    <xf numFmtId="49" fontId="12" fillId="0" borderId="21" xfId="52" applyNumberFormat="1" applyFont="1" applyFill="1" applyBorder="1" applyAlignment="1">
      <alignment horizontal="left" wrapText="1"/>
      <protection/>
    </xf>
    <xf numFmtId="49" fontId="12" fillId="0" borderId="42" xfId="52" applyNumberFormat="1" applyFont="1" applyFill="1" applyBorder="1" applyAlignment="1">
      <alignment horizontal="left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4" fontId="2" fillId="35" borderId="30" xfId="52" applyNumberFormat="1" applyFont="1" applyFill="1" applyBorder="1" applyAlignment="1">
      <alignment horizontal="right" vertical="center" wrapText="1"/>
      <protection/>
    </xf>
    <xf numFmtId="4" fontId="2" fillId="34" borderId="30" xfId="52" applyNumberFormat="1" applyFont="1" applyFill="1" applyBorder="1" applyAlignment="1">
      <alignment horizontal="right"/>
      <protection/>
    </xf>
    <xf numFmtId="4" fontId="2" fillId="0" borderId="18" xfId="52" applyNumberFormat="1" applyFont="1" applyFill="1" applyBorder="1" applyAlignment="1">
      <alignment horizontal="right"/>
      <protection/>
    </xf>
    <xf numFmtId="4" fontId="2" fillId="0" borderId="21" xfId="52" applyNumberFormat="1" applyFont="1" applyFill="1" applyBorder="1" applyAlignment="1">
      <alignment horizontal="right"/>
      <protection/>
    </xf>
    <xf numFmtId="4" fontId="3" fillId="0" borderId="22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right"/>
      <protection/>
    </xf>
    <xf numFmtId="4" fontId="8" fillId="0" borderId="21" xfId="52" applyNumberFormat="1" applyFont="1" applyFill="1" applyBorder="1" applyAlignment="1">
      <alignment horizontal="center"/>
      <protection/>
    </xf>
    <xf numFmtId="0" fontId="3" fillId="36" borderId="44" xfId="52" applyFont="1" applyFill="1" applyBorder="1">
      <alignment/>
      <protection/>
    </xf>
    <xf numFmtId="0" fontId="3" fillId="36" borderId="45" xfId="52" applyFont="1" applyFill="1" applyBorder="1">
      <alignment/>
      <protection/>
    </xf>
    <xf numFmtId="0" fontId="3" fillId="36" borderId="23" xfId="52" applyFont="1" applyFill="1" applyBorder="1">
      <alignment/>
      <protection/>
    </xf>
    <xf numFmtId="0" fontId="3" fillId="36" borderId="34" xfId="52" applyFont="1" applyFill="1" applyBorder="1">
      <alignment/>
      <protection/>
    </xf>
    <xf numFmtId="4" fontId="3" fillId="36" borderId="45" xfId="52" applyNumberFormat="1" applyFont="1" applyFill="1" applyBorder="1">
      <alignment/>
      <protection/>
    </xf>
    <xf numFmtId="4" fontId="3" fillId="36" borderId="34" xfId="52" applyNumberFormat="1" applyFont="1" applyFill="1" applyBorder="1">
      <alignment/>
      <protection/>
    </xf>
    <xf numFmtId="0" fontId="3" fillId="36" borderId="42" xfId="52" applyFont="1" applyFill="1" applyBorder="1">
      <alignment/>
      <protection/>
    </xf>
    <xf numFmtId="0" fontId="3" fillId="36" borderId="46" xfId="52" applyFont="1" applyFill="1" applyBorder="1">
      <alignment/>
      <protection/>
    </xf>
    <xf numFmtId="0" fontId="12" fillId="0" borderId="0" xfId="52" applyFont="1" applyFill="1">
      <alignment/>
      <protection/>
    </xf>
    <xf numFmtId="4" fontId="3" fillId="0" borderId="42" xfId="52" applyNumberFormat="1" applyFont="1" applyFill="1" applyBorder="1" applyAlignment="1">
      <alignment horizontal="right"/>
      <protection/>
    </xf>
    <xf numFmtId="4" fontId="3" fillId="0" borderId="46" xfId="52" applyNumberFormat="1" applyFont="1" applyFill="1" applyBorder="1" applyAlignment="1">
      <alignment horizontal="right"/>
      <protection/>
    </xf>
    <xf numFmtId="49" fontId="50" fillId="0" borderId="30" xfId="52" applyNumberFormat="1" applyFont="1" applyFill="1" applyBorder="1" applyAlignment="1">
      <alignment horizontal="center" vertical="center" wrapText="1"/>
      <protection/>
    </xf>
    <xf numFmtId="0" fontId="12" fillId="0" borderId="38" xfId="52" applyFont="1" applyFill="1" applyBorder="1" applyAlignment="1">
      <alignment horizontal="center" vertical="center" wrapText="1"/>
      <protection/>
    </xf>
    <xf numFmtId="4" fontId="50" fillId="33" borderId="35" xfId="52" applyNumberFormat="1" applyFont="1" applyFill="1" applyBorder="1" applyAlignment="1">
      <alignment horizontal="right" vertical="center" wrapText="1"/>
      <protection/>
    </xf>
    <xf numFmtId="4" fontId="50" fillId="0" borderId="39" xfId="52" applyNumberFormat="1" applyFont="1" applyFill="1" applyBorder="1" applyAlignment="1">
      <alignment horizontal="right" vertical="center" wrapText="1"/>
      <protection/>
    </xf>
    <xf numFmtId="4" fontId="50" fillId="0" borderId="30" xfId="52" applyNumberFormat="1" applyFont="1" applyFill="1" applyBorder="1" applyAlignment="1">
      <alignment horizontal="right" vertical="center" wrapText="1"/>
      <protection/>
    </xf>
    <xf numFmtId="4" fontId="50" fillId="0" borderId="47" xfId="52" applyNumberFormat="1" applyFont="1" applyFill="1" applyBorder="1" applyAlignment="1">
      <alignment horizontal="right" vertical="center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4" fontId="2" fillId="0" borderId="0" xfId="52" applyNumberFormat="1" applyFont="1" applyFill="1">
      <alignment/>
      <protection/>
    </xf>
    <xf numFmtId="49" fontId="4" fillId="0" borderId="48" xfId="52" applyNumberFormat="1" applyFont="1" applyFill="1" applyBorder="1" applyAlignment="1">
      <alignment horizontal="left" vertical="center" wrapText="1"/>
      <protection/>
    </xf>
    <xf numFmtId="49" fontId="12" fillId="0" borderId="49" xfId="52" applyNumberFormat="1" applyFont="1" applyFill="1" applyBorder="1" applyAlignment="1">
      <alignment horizontal="justify" vertical="center" wrapText="1"/>
      <protection/>
    </xf>
    <xf numFmtId="49" fontId="3" fillId="0" borderId="50" xfId="52" applyNumberFormat="1" applyFont="1" applyFill="1" applyBorder="1" applyAlignment="1">
      <alignment horizontal="center" wrapText="1"/>
      <protection/>
    </xf>
    <xf numFmtId="4" fontId="3" fillId="0" borderId="50" xfId="52" applyNumberFormat="1" applyFont="1" applyFill="1" applyBorder="1" applyAlignment="1">
      <alignment horizontal="right"/>
      <protection/>
    </xf>
    <xf numFmtId="4" fontId="3" fillId="0" borderId="51" xfId="52" applyNumberFormat="1" applyFont="1" applyFill="1" applyBorder="1" applyAlignment="1">
      <alignment horizontal="right"/>
      <protection/>
    </xf>
    <xf numFmtId="4" fontId="3" fillId="33" borderId="52" xfId="52" applyNumberFormat="1" applyFont="1" applyFill="1" applyBorder="1" applyAlignment="1">
      <alignment horizontal="right"/>
      <protection/>
    </xf>
    <xf numFmtId="4" fontId="3" fillId="0" borderId="53" xfId="52" applyNumberFormat="1" applyFont="1" applyFill="1" applyBorder="1" applyAlignment="1">
      <alignment horizontal="right"/>
      <protection/>
    </xf>
    <xf numFmtId="4" fontId="3" fillId="0" borderId="54" xfId="52" applyNumberFormat="1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horizontal="center" vertical="top" wrapText="1"/>
      <protection/>
    </xf>
    <xf numFmtId="49" fontId="12" fillId="37" borderId="21" xfId="52" applyNumberFormat="1" applyFont="1" applyFill="1" applyBorder="1" applyAlignment="1">
      <alignment horizontal="justify" vertical="center" wrapText="1"/>
      <protection/>
    </xf>
    <xf numFmtId="0" fontId="3" fillId="0" borderId="55" xfId="52" applyFont="1" applyFill="1" applyBorder="1" applyAlignment="1">
      <alignment vertical="center" wrapText="1"/>
      <protection/>
    </xf>
    <xf numFmtId="0" fontId="4" fillId="0" borderId="56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57" xfId="52" applyFont="1" applyFill="1" applyBorder="1" applyAlignment="1">
      <alignment horizontal="center" vertical="center" wrapText="1"/>
      <protection/>
    </xf>
    <xf numFmtId="4" fontId="2" fillId="35" borderId="41" xfId="52" applyNumberFormat="1" applyFont="1" applyFill="1" applyBorder="1" applyAlignment="1">
      <alignment horizontal="right" vertical="center" wrapText="1"/>
      <protection/>
    </xf>
    <xf numFmtId="4" fontId="2" fillId="34" borderId="41" xfId="52" applyNumberFormat="1" applyFont="1" applyFill="1" applyBorder="1" applyAlignment="1">
      <alignment horizontal="right"/>
      <protection/>
    </xf>
    <xf numFmtId="4" fontId="2" fillId="0" borderId="58" xfId="52" applyNumberFormat="1" applyFont="1" applyFill="1" applyBorder="1" applyAlignment="1">
      <alignment horizontal="right"/>
      <protection/>
    </xf>
    <xf numFmtId="4" fontId="3" fillId="0" borderId="59" xfId="52" applyNumberFormat="1" applyFont="1" applyFill="1" applyBorder="1" applyAlignment="1">
      <alignment horizontal="right"/>
      <protection/>
    </xf>
    <xf numFmtId="4" fontId="2" fillId="0" borderId="59" xfId="52" applyNumberFormat="1" applyFont="1" applyFill="1" applyBorder="1" applyAlignment="1">
      <alignment horizontal="right"/>
      <protection/>
    </xf>
    <xf numFmtId="4" fontId="3" fillId="0" borderId="57" xfId="52" applyNumberFormat="1" applyFont="1" applyFill="1" applyBorder="1" applyAlignment="1">
      <alignment horizontal="right"/>
      <protection/>
    </xf>
    <xf numFmtId="4" fontId="3" fillId="0" borderId="58" xfId="52" applyNumberFormat="1" applyFont="1" applyFill="1" applyBorder="1" applyAlignment="1">
      <alignment horizontal="right"/>
      <protection/>
    </xf>
    <xf numFmtId="4" fontId="3" fillId="0" borderId="0" xfId="52" applyNumberFormat="1" applyFont="1" applyFill="1" applyBorder="1" applyAlignment="1">
      <alignment horizontal="right"/>
      <protection/>
    </xf>
    <xf numFmtId="4" fontId="8" fillId="0" borderId="59" xfId="52" applyNumberFormat="1" applyFont="1" applyFill="1" applyBorder="1" applyAlignment="1">
      <alignment horizontal="center"/>
      <protection/>
    </xf>
    <xf numFmtId="0" fontId="3" fillId="36" borderId="60" xfId="52" applyFont="1" applyFill="1" applyBorder="1">
      <alignment/>
      <protection/>
    </xf>
    <xf numFmtId="4" fontId="2" fillId="34" borderId="61" xfId="52" applyNumberFormat="1" applyFont="1" applyFill="1" applyBorder="1" applyAlignment="1">
      <alignment horizontal="right"/>
      <protection/>
    </xf>
    <xf numFmtId="4" fontId="2" fillId="34" borderId="62" xfId="52" applyNumberFormat="1" applyFont="1" applyFill="1" applyBorder="1" applyAlignment="1">
      <alignment horizontal="right"/>
      <protection/>
    </xf>
    <xf numFmtId="4" fontId="2" fillId="33" borderId="13" xfId="52" applyNumberFormat="1" applyFont="1" applyFill="1" applyBorder="1" applyAlignment="1">
      <alignment horizontal="right" vertical="center" wrapText="1"/>
      <protection/>
    </xf>
    <xf numFmtId="4" fontId="3" fillId="33" borderId="13" xfId="52" applyNumberFormat="1" applyFont="1" applyFill="1" applyBorder="1" applyAlignment="1">
      <alignment horizontal="right" vertical="center" wrapText="1"/>
      <protection/>
    </xf>
    <xf numFmtId="4" fontId="3" fillId="33" borderId="13" xfId="52" applyNumberFormat="1" applyFont="1" applyFill="1" applyBorder="1" applyAlignment="1">
      <alignment horizontal="right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49" fontId="12" fillId="0" borderId="42" xfId="52" applyNumberFormat="1" applyFont="1" applyFill="1" applyBorder="1" applyAlignment="1">
      <alignment horizontal="justify" vertical="center" wrapText="1"/>
      <protection/>
    </xf>
    <xf numFmtId="49" fontId="3" fillId="0" borderId="23" xfId="52" applyNumberFormat="1" applyFont="1" applyFill="1" applyBorder="1" applyAlignment="1">
      <alignment horizontal="center" wrapText="1"/>
      <protection/>
    </xf>
    <xf numFmtId="4" fontId="3" fillId="0" borderId="23" xfId="52" applyNumberFormat="1" applyFont="1" applyFill="1" applyBorder="1" applyAlignment="1">
      <alignment horizontal="right"/>
      <protection/>
    </xf>
    <xf numFmtId="4" fontId="3" fillId="0" borderId="34" xfId="52" applyNumberFormat="1" applyFont="1" applyFill="1" applyBorder="1" applyAlignment="1">
      <alignment horizontal="right"/>
      <protection/>
    </xf>
    <xf numFmtId="4" fontId="3" fillId="33" borderId="23" xfId="52" applyNumberFormat="1" applyFont="1" applyFill="1" applyBorder="1" applyAlignment="1">
      <alignment horizontal="right" vertical="center" wrapText="1"/>
      <protection/>
    </xf>
    <xf numFmtId="4" fontId="3" fillId="0" borderId="45" xfId="52" applyNumberFormat="1" applyFont="1" applyFill="1" applyBorder="1" applyAlignment="1">
      <alignment horizontal="right"/>
      <protection/>
    </xf>
    <xf numFmtId="4" fontId="3" fillId="33" borderId="44" xfId="52" applyNumberFormat="1" applyFont="1" applyFill="1" applyBorder="1" applyAlignment="1">
      <alignment horizontal="right"/>
      <protection/>
    </xf>
    <xf numFmtId="4" fontId="3" fillId="0" borderId="60" xfId="52" applyNumberFormat="1" applyFont="1" applyFill="1" applyBorder="1" applyAlignment="1">
      <alignment horizontal="right"/>
      <protection/>
    </xf>
    <xf numFmtId="0" fontId="3" fillId="0" borderId="0" xfId="52" applyFont="1" applyFill="1" applyAlignment="1">
      <alignment horizontal="center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60" xfId="52" applyFont="1" applyFill="1" applyBorder="1" applyAlignment="1">
      <alignment horizontal="center" vertical="center" wrapText="1"/>
      <protection/>
    </xf>
    <xf numFmtId="0" fontId="2" fillId="33" borderId="61" xfId="52" applyFont="1" applyFill="1" applyBorder="1" applyAlignment="1">
      <alignment horizontal="center" vertical="center" wrapText="1"/>
      <protection/>
    </xf>
    <xf numFmtId="0" fontId="2" fillId="33" borderId="52" xfId="52" applyFont="1" applyFill="1" applyBorder="1" applyAlignment="1">
      <alignment horizontal="center" vertical="center" wrapText="1"/>
      <protection/>
    </xf>
    <xf numFmtId="0" fontId="2" fillId="33" borderId="62" xfId="52" applyFont="1" applyFill="1" applyBorder="1" applyAlignment="1">
      <alignment horizontal="center" vertical="center" wrapText="1"/>
      <protection/>
    </xf>
    <xf numFmtId="0" fontId="2" fillId="33" borderId="61" xfId="55" applyFont="1" applyFill="1" applyBorder="1" applyAlignment="1">
      <alignment horizontal="center" vertical="center" wrapText="1"/>
      <protection/>
    </xf>
    <xf numFmtId="0" fontId="2" fillId="33" borderId="52" xfId="55" applyFont="1" applyFill="1" applyBorder="1" applyAlignment="1">
      <alignment horizontal="center" vertical="center" wrapText="1"/>
      <protection/>
    </xf>
    <xf numFmtId="0" fontId="2" fillId="33" borderId="62" xfId="55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49" fontId="9" fillId="0" borderId="61" xfId="52" applyNumberFormat="1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62" xfId="52" applyNumberFormat="1" applyFont="1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center" vertical="top" wrapText="1"/>
      <protection/>
    </xf>
    <xf numFmtId="0" fontId="2" fillId="0" borderId="53" xfId="52" applyFont="1" applyFill="1" applyBorder="1" applyAlignment="1">
      <alignment horizontal="center" vertical="top" wrapText="1"/>
      <protection/>
    </xf>
    <xf numFmtId="0" fontId="2" fillId="0" borderId="56" xfId="52" applyFont="1" applyFill="1" applyBorder="1" applyAlignment="1">
      <alignment horizontal="center" vertical="top" wrapText="1"/>
      <protection/>
    </xf>
    <xf numFmtId="0" fontId="6" fillId="0" borderId="30" xfId="52" applyFont="1" applyFill="1" applyBorder="1" applyAlignment="1">
      <alignment horizontal="center" vertical="top" wrapText="1"/>
      <protection/>
    </xf>
    <xf numFmtId="0" fontId="6" fillId="0" borderId="32" xfId="52" applyFont="1" applyFill="1" applyBorder="1" applyAlignment="1">
      <alignment horizontal="center" vertical="top" wrapText="1"/>
      <protection/>
    </xf>
    <xf numFmtId="0" fontId="2" fillId="0" borderId="54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36" xfId="52" applyFont="1" applyFill="1" applyBorder="1" applyAlignment="1">
      <alignment horizontal="center" vertical="top" wrapText="1"/>
      <protection/>
    </xf>
    <xf numFmtId="0" fontId="2" fillId="0" borderId="45" xfId="52" applyFont="1" applyFill="1" applyBorder="1" applyAlignment="1">
      <alignment horizontal="center" vertical="top" wrapText="1"/>
      <protection/>
    </xf>
    <xf numFmtId="0" fontId="2" fillId="0" borderId="14" xfId="52" applyFont="1" applyFill="1" applyBorder="1" applyAlignment="1">
      <alignment horizontal="center" vertical="top" wrapText="1"/>
      <protection/>
    </xf>
    <xf numFmtId="0" fontId="2" fillId="0" borderId="34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2" fillId="33" borderId="64" xfId="52" applyFont="1" applyFill="1" applyBorder="1" applyAlignment="1">
      <alignment horizontal="center" vertical="center" wrapText="1"/>
      <protection/>
    </xf>
    <xf numFmtId="0" fontId="2" fillId="33" borderId="48" xfId="52" applyFont="1" applyFill="1" applyBorder="1" applyAlignment="1">
      <alignment horizontal="center" vertical="center" wrapText="1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2" fillId="0" borderId="64" xfId="52" applyFont="1" applyFill="1" applyBorder="1" applyAlignment="1">
      <alignment horizontal="center" vertical="center" wrapText="1"/>
      <protection/>
    </xf>
    <xf numFmtId="0" fontId="2" fillId="0" borderId="48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/>
      <protection/>
    </xf>
    <xf numFmtId="0" fontId="2" fillId="0" borderId="6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66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0" fontId="2" fillId="0" borderId="47" xfId="52" applyFont="1" applyFill="1" applyBorder="1" applyAlignment="1">
      <alignment horizontal="center" vertical="center" wrapText="1"/>
      <protection/>
    </xf>
    <xf numFmtId="0" fontId="3" fillId="0" borderId="67" xfId="55" applyFont="1" applyFill="1" applyBorder="1" applyAlignment="1">
      <alignment horizontal="center" vertical="center" wrapText="1"/>
      <protection/>
    </xf>
    <xf numFmtId="0" fontId="3" fillId="0" borderId="66" xfId="55" applyFont="1" applyFill="1" applyBorder="1" applyAlignment="1">
      <alignment horizontal="center" vertical="center" wrapText="1"/>
      <protection/>
    </xf>
    <xf numFmtId="0" fontId="3" fillId="0" borderId="37" xfId="55" applyFont="1" applyFill="1" applyBorder="1" applyAlignment="1">
      <alignment horizontal="center" vertical="center" wrapText="1"/>
      <protection/>
    </xf>
    <xf numFmtId="0" fontId="3" fillId="0" borderId="56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68" xfId="55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2" fillId="0" borderId="23" xfId="52" applyFont="1" applyFill="1" applyBorder="1" applyAlignment="1">
      <alignment horizontal="center" vertical="top" wrapText="1"/>
      <protection/>
    </xf>
    <xf numFmtId="49" fontId="14" fillId="0" borderId="0" xfId="0" applyNumberFormat="1" applyFont="1" applyFill="1" applyBorder="1" applyAlignment="1">
      <alignment horizontal="left" vertical="center" wrapText="1"/>
    </xf>
    <xf numFmtId="49" fontId="15" fillId="0" borderId="0" xfId="53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top" wrapText="1"/>
      <protection/>
    </xf>
    <xf numFmtId="0" fontId="2" fillId="0" borderId="38" xfId="52" applyFont="1" applyFill="1" applyBorder="1" applyAlignment="1">
      <alignment horizontal="center" vertical="top" wrapText="1"/>
      <protection/>
    </xf>
    <xf numFmtId="49" fontId="10" fillId="0" borderId="0" xfId="52" applyNumberFormat="1" applyFont="1" applyFill="1" applyBorder="1" applyAlignment="1">
      <alignment horizontal="left" vertical="center" wrapText="1"/>
      <protection/>
    </xf>
    <xf numFmtId="0" fontId="3" fillId="0" borderId="64" xfId="52" applyFont="1" applyFill="1" applyBorder="1" applyAlignment="1">
      <alignment horizontal="center" vertical="center" wrapText="1"/>
      <protection/>
    </xf>
    <xf numFmtId="0" fontId="3" fillId="0" borderId="69" xfId="52" applyFont="1" applyFill="1" applyBorder="1" applyAlignment="1">
      <alignment horizontal="center" vertical="center" wrapText="1"/>
      <protection/>
    </xf>
    <xf numFmtId="0" fontId="3" fillId="0" borderId="70" xfId="52" applyFont="1" applyFill="1" applyBorder="1" applyAlignment="1">
      <alignment horizontal="center" vertical="center" wrapText="1"/>
      <protection/>
    </xf>
    <xf numFmtId="0" fontId="3" fillId="0" borderId="71" xfId="52" applyFont="1" applyFill="1" applyBorder="1" applyAlignment="1">
      <alignment horizontal="center" vertical="center" wrapText="1"/>
      <protection/>
    </xf>
    <xf numFmtId="0" fontId="2" fillId="0" borderId="67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0" fontId="2" fillId="0" borderId="45" xfId="55" applyFont="1" applyFill="1" applyBorder="1" applyAlignment="1">
      <alignment horizontal="center" vertical="center" wrapText="1"/>
      <protection/>
    </xf>
    <xf numFmtId="0" fontId="2" fillId="33" borderId="61" xfId="52" applyFont="1" applyFill="1" applyBorder="1" applyAlignment="1">
      <alignment horizontal="center" vertical="top" wrapText="1"/>
      <protection/>
    </xf>
    <xf numFmtId="0" fontId="2" fillId="33" borderId="52" xfId="52" applyFont="1" applyFill="1" applyBorder="1" applyAlignment="1">
      <alignment horizontal="center" vertical="top" wrapText="1"/>
      <protection/>
    </xf>
    <xf numFmtId="0" fontId="2" fillId="33" borderId="62" xfId="52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ОФО МБДОУ 2015" xfId="53"/>
    <cellStyle name="Обычный 2_Форма ОФО Школы, Интернаты 2" xfId="54"/>
    <cellStyle name="Обычный 2_Форма расчета ОФО школы (уточненная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80" zoomScaleNormal="80" zoomScalePageLayoutView="0" workbookViewId="0" topLeftCell="A1">
      <pane xSplit="2" ySplit="9" topLeftCell="C31" activePane="bottomRight" state="frozen"/>
      <selection pane="topLeft" activeCell="Y36" sqref="Y36"/>
      <selection pane="topRight" activeCell="Y36" sqref="Y36"/>
      <selection pane="bottomLeft" activeCell="Y36" sqref="Y36"/>
      <selection pane="bottomRight" activeCell="I121" sqref="I121"/>
    </sheetView>
  </sheetViews>
  <sheetFormatPr defaultColWidth="9.140625" defaultRowHeight="15"/>
  <cols>
    <col min="1" max="1" width="34.140625" style="23" customWidth="1"/>
    <col min="2" max="2" width="7.57421875" style="2" customWidth="1"/>
    <col min="3" max="3" width="16.28125" style="2" customWidth="1"/>
    <col min="4" max="4" width="13.28125" style="2" customWidth="1"/>
    <col min="5" max="9" width="14.7109375" style="2" customWidth="1"/>
    <col min="10" max="10" width="14.421875" style="2" customWidth="1"/>
    <col min="11" max="11" width="15.00390625" style="2" customWidth="1"/>
    <col min="12" max="12" width="12.8515625" style="2" customWidth="1"/>
    <col min="13" max="13" width="13.140625" style="2" customWidth="1"/>
    <col min="14" max="14" width="13.28125" style="2" customWidth="1"/>
    <col min="15" max="15" width="13.8515625" style="2" customWidth="1"/>
    <col min="16" max="17" width="12.28125" style="2" customWidth="1"/>
    <col min="18" max="18" width="13.57421875" style="2" customWidth="1"/>
    <col min="19" max="19" width="16.28125" style="2" customWidth="1"/>
    <col min="20" max="20" width="15.00390625" style="2" customWidth="1"/>
    <col min="21" max="22" width="12.7109375" style="2" customWidth="1"/>
    <col min="23" max="23" width="12.140625" style="2" customWidth="1"/>
    <col min="24" max="24" width="9.140625" style="2" customWidth="1"/>
    <col min="25" max="25" width="10.00390625" style="2" bestFit="1" customWidth="1"/>
    <col min="26" max="26" width="9.140625" style="2" customWidth="1"/>
    <col min="27" max="16384" width="9.140625" style="2" customWidth="1"/>
  </cols>
  <sheetData>
    <row r="1" spans="1:23" s="1" customFormat="1" ht="21.75" customHeight="1">
      <c r="A1" s="236" t="s">
        <v>219</v>
      </c>
      <c r="B1" s="236"/>
      <c r="C1" s="236"/>
      <c r="D1" s="237" t="s">
        <v>211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s="1" customFormat="1" ht="17.25">
      <c r="A2" s="245" t="s">
        <v>222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3" ht="18" thickBot="1">
      <c r="A3" s="34" t="s">
        <v>0</v>
      </c>
      <c r="B3" s="35"/>
      <c r="C3" s="35"/>
      <c r="D3" s="35"/>
      <c r="E3" s="35"/>
      <c r="F3" s="36"/>
      <c r="G3" s="36"/>
      <c r="H3" s="36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7"/>
      <c r="U3" s="36"/>
      <c r="V3" s="36"/>
      <c r="W3" s="35"/>
    </row>
    <row r="4" spans="1:23" ht="49.5" customHeight="1" thickBot="1">
      <c r="A4" s="197"/>
      <c r="B4" s="200" t="s">
        <v>1</v>
      </c>
      <c r="C4" s="203" t="s">
        <v>210</v>
      </c>
      <c r="D4" s="204"/>
      <c r="E4" s="216" t="s">
        <v>212</v>
      </c>
      <c r="F4" s="253" t="s">
        <v>153</v>
      </c>
      <c r="G4" s="243" t="s">
        <v>163</v>
      </c>
      <c r="H4" s="244"/>
      <c r="I4" s="244"/>
      <c r="J4" s="226" t="s">
        <v>154</v>
      </c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23" ht="12.75" customHeight="1" hidden="1">
      <c r="A5" s="198"/>
      <c r="B5" s="201"/>
      <c r="C5" s="238" t="s">
        <v>217</v>
      </c>
      <c r="D5" s="240" t="s">
        <v>152</v>
      </c>
      <c r="E5" s="217"/>
      <c r="F5" s="254"/>
      <c r="G5" s="146"/>
      <c r="H5" s="147"/>
      <c r="I5" s="147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157"/>
      <c r="W5" s="205" t="s">
        <v>155</v>
      </c>
    </row>
    <row r="6" spans="1:23" ht="24" customHeight="1">
      <c r="A6" s="198"/>
      <c r="B6" s="201"/>
      <c r="C6" s="196"/>
      <c r="D6" s="241"/>
      <c r="E6" s="217"/>
      <c r="F6" s="254"/>
      <c r="G6" s="208" t="s">
        <v>164</v>
      </c>
      <c r="H6" s="234" t="s">
        <v>165</v>
      </c>
      <c r="I6" s="210" t="s">
        <v>166</v>
      </c>
      <c r="J6" s="193" t="s">
        <v>161</v>
      </c>
      <c r="K6" s="228" t="s">
        <v>157</v>
      </c>
      <c r="L6" s="229"/>
      <c r="M6" s="220" t="s">
        <v>156</v>
      </c>
      <c r="N6" s="223" t="s">
        <v>155</v>
      </c>
      <c r="O6" s="213" t="s">
        <v>160</v>
      </c>
      <c r="P6" s="161" t="s">
        <v>2</v>
      </c>
      <c r="Q6" s="159" t="s">
        <v>213</v>
      </c>
      <c r="R6" s="190" t="s">
        <v>162</v>
      </c>
      <c r="S6" s="246" t="s">
        <v>2</v>
      </c>
      <c r="T6" s="247"/>
      <c r="U6" s="250" t="s">
        <v>156</v>
      </c>
      <c r="V6" s="220" t="s">
        <v>216</v>
      </c>
      <c r="W6" s="206"/>
    </row>
    <row r="7" spans="1:25" ht="38.25" customHeight="1">
      <c r="A7" s="198"/>
      <c r="B7" s="201"/>
      <c r="C7" s="196"/>
      <c r="D7" s="241"/>
      <c r="E7" s="217"/>
      <c r="F7" s="254"/>
      <c r="G7" s="208"/>
      <c r="H7" s="234"/>
      <c r="I7" s="210"/>
      <c r="J7" s="194"/>
      <c r="K7" s="230" t="s">
        <v>139</v>
      </c>
      <c r="L7" s="232" t="s">
        <v>140</v>
      </c>
      <c r="M7" s="221"/>
      <c r="N7" s="224"/>
      <c r="O7" s="214"/>
      <c r="P7" s="196" t="s">
        <v>158</v>
      </c>
      <c r="Q7" s="188" t="s">
        <v>159</v>
      </c>
      <c r="R7" s="191"/>
      <c r="S7" s="248"/>
      <c r="T7" s="249"/>
      <c r="U7" s="251"/>
      <c r="V7" s="221"/>
      <c r="W7" s="206"/>
      <c r="Y7" s="2">
        <v>1</v>
      </c>
    </row>
    <row r="8" spans="1:23" ht="43.5" customHeight="1" thickBot="1">
      <c r="A8" s="199"/>
      <c r="B8" s="202"/>
      <c r="C8" s="239"/>
      <c r="D8" s="242"/>
      <c r="E8" s="218"/>
      <c r="F8" s="255"/>
      <c r="G8" s="209"/>
      <c r="H8" s="235"/>
      <c r="I8" s="211"/>
      <c r="J8" s="195"/>
      <c r="K8" s="231"/>
      <c r="L8" s="233"/>
      <c r="M8" s="222"/>
      <c r="N8" s="225"/>
      <c r="O8" s="215"/>
      <c r="P8" s="196"/>
      <c r="Q8" s="189"/>
      <c r="R8" s="192"/>
      <c r="S8" s="118" t="s">
        <v>4</v>
      </c>
      <c r="T8" s="119" t="s">
        <v>3</v>
      </c>
      <c r="U8" s="252"/>
      <c r="V8" s="222"/>
      <c r="W8" s="207"/>
    </row>
    <row r="9" spans="1:23" s="29" customFormat="1" ht="31.5" customHeight="1" thickBot="1">
      <c r="A9" s="104"/>
      <c r="B9" s="105">
        <v>1</v>
      </c>
      <c r="C9" s="106">
        <v>2</v>
      </c>
      <c r="D9" s="106">
        <v>3</v>
      </c>
      <c r="E9" s="107">
        <v>5</v>
      </c>
      <c r="F9" s="108">
        <v>6</v>
      </c>
      <c r="G9" s="109" t="s">
        <v>168</v>
      </c>
      <c r="H9" s="109" t="s">
        <v>169</v>
      </c>
      <c r="I9" s="109" t="s">
        <v>170</v>
      </c>
      <c r="J9" s="108" t="s">
        <v>167</v>
      </c>
      <c r="K9" s="105">
        <v>11</v>
      </c>
      <c r="L9" s="110">
        <v>12</v>
      </c>
      <c r="M9" s="110">
        <v>13</v>
      </c>
      <c r="N9" s="106">
        <v>14</v>
      </c>
      <c r="O9" s="108">
        <v>15</v>
      </c>
      <c r="P9" s="160">
        <v>16</v>
      </c>
      <c r="Q9" s="106">
        <v>17</v>
      </c>
      <c r="R9" s="108">
        <v>18</v>
      </c>
      <c r="S9" s="120">
        <v>19</v>
      </c>
      <c r="T9" s="111">
        <v>20</v>
      </c>
      <c r="U9" s="105">
        <v>21</v>
      </c>
      <c r="V9" s="109">
        <v>22</v>
      </c>
      <c r="W9" s="111">
        <v>23</v>
      </c>
    </row>
    <row r="10" spans="1:23" ht="26.25">
      <c r="A10" s="28" t="s">
        <v>141</v>
      </c>
      <c r="B10" s="6"/>
      <c r="C10" s="6"/>
      <c r="D10" s="6"/>
      <c r="E10" s="5"/>
      <c r="F10" s="31"/>
      <c r="G10" s="4"/>
      <c r="H10" s="6"/>
      <c r="I10" s="5"/>
      <c r="J10" s="31"/>
      <c r="K10" s="78" t="s">
        <v>214</v>
      </c>
      <c r="L10" s="6" t="s">
        <v>215</v>
      </c>
      <c r="M10" s="6" t="s">
        <v>215</v>
      </c>
      <c r="N10" s="6" t="s">
        <v>215</v>
      </c>
      <c r="O10" s="31">
        <v>4229900</v>
      </c>
      <c r="P10" s="4"/>
      <c r="Q10" s="5"/>
      <c r="R10" s="31">
        <v>4219900</v>
      </c>
      <c r="S10" s="6" t="s">
        <v>215</v>
      </c>
      <c r="T10" s="6" t="s">
        <v>215</v>
      </c>
      <c r="U10" s="6" t="s">
        <v>215</v>
      </c>
      <c r="V10" s="6">
        <v>220242100</v>
      </c>
      <c r="W10" s="178" t="s">
        <v>215</v>
      </c>
    </row>
    <row r="11" spans="1:23" ht="13.5" thickBot="1">
      <c r="A11" s="112" t="s">
        <v>142</v>
      </c>
      <c r="B11" s="93"/>
      <c r="C11" s="93"/>
      <c r="D11" s="93"/>
      <c r="E11" s="94"/>
      <c r="F11" s="95"/>
      <c r="G11" s="96"/>
      <c r="H11" s="93"/>
      <c r="I11" s="94"/>
      <c r="J11" s="95"/>
      <c r="K11" s="96"/>
      <c r="L11" s="97" t="s">
        <v>143</v>
      </c>
      <c r="M11" s="93"/>
      <c r="N11" s="94"/>
      <c r="O11" s="95"/>
      <c r="P11" s="96"/>
      <c r="Q11" s="94">
        <v>99100</v>
      </c>
      <c r="R11" s="95"/>
      <c r="S11" s="121"/>
      <c r="T11" s="121"/>
      <c r="U11" s="96"/>
      <c r="V11" s="162"/>
      <c r="W11" s="113"/>
    </row>
    <row r="12" spans="1:23" ht="23.25" thickBot="1">
      <c r="A12" s="98" t="s">
        <v>218</v>
      </c>
      <c r="B12" s="99"/>
      <c r="C12" s="99"/>
      <c r="D12" s="99"/>
      <c r="E12" s="100"/>
      <c r="F12" s="101">
        <f>J12+O12+R12</f>
        <v>82897666.87</v>
      </c>
      <c r="G12" s="102"/>
      <c r="H12" s="99"/>
      <c r="I12" s="100"/>
      <c r="J12" s="101">
        <f>K12+L12</f>
        <v>72780847</v>
      </c>
      <c r="K12" s="102">
        <v>72780847</v>
      </c>
      <c r="L12" s="99"/>
      <c r="M12" s="99"/>
      <c r="N12" s="100"/>
      <c r="O12" s="101">
        <f>P12+Q12</f>
        <v>0</v>
      </c>
      <c r="P12" s="102"/>
      <c r="Q12" s="100"/>
      <c r="R12" s="101">
        <f>S12+T12</f>
        <v>10116819.87</v>
      </c>
      <c r="S12" s="122">
        <v>10116819.87</v>
      </c>
      <c r="T12" s="103"/>
      <c r="U12" s="102"/>
      <c r="V12" s="163"/>
      <c r="W12" s="103"/>
    </row>
    <row r="13" spans="1:23" s="137" customFormat="1" ht="29.25" customHeight="1" thickBot="1">
      <c r="A13" s="140" t="s">
        <v>188</v>
      </c>
      <c r="B13" s="141"/>
      <c r="C13" s="143">
        <f>C14+C28+C34+C106</f>
        <v>85305892.79</v>
      </c>
      <c r="D13" s="143">
        <f>D14+D28+D34+D106</f>
        <v>84656910.52</v>
      </c>
      <c r="E13" s="143">
        <f>E14+E28+E34+E106</f>
        <v>91335679.47999999</v>
      </c>
      <c r="F13" s="142">
        <f>G13+H13+I13</f>
        <v>91335679.48</v>
      </c>
      <c r="G13" s="143">
        <f>G14+G28+G34+G106</f>
        <v>72780847</v>
      </c>
      <c r="H13" s="143">
        <f>H14+H28+H34+H106</f>
        <v>18554832.48</v>
      </c>
      <c r="I13" s="143">
        <f>I14+I28+I34+I106</f>
        <v>0</v>
      </c>
      <c r="J13" s="142">
        <f>K13+L13</f>
        <v>72780847</v>
      </c>
      <c r="K13" s="143">
        <f>K14+K28+K34+K106</f>
        <v>72780847</v>
      </c>
      <c r="L13" s="143">
        <f>L14+L28+L34+L106</f>
        <v>0</v>
      </c>
      <c r="M13" s="143">
        <f>M14+M28+M34+M106</f>
        <v>0</v>
      </c>
      <c r="N13" s="143">
        <f>N14+N28+N34+N106</f>
        <v>0</v>
      </c>
      <c r="O13" s="142">
        <f>P13+Q13</f>
        <v>0</v>
      </c>
      <c r="P13" s="143">
        <f>P14+P28+P34+P106</f>
        <v>0</v>
      </c>
      <c r="Q13" s="143">
        <f>Q14+Q28+Q34+Q106</f>
        <v>0</v>
      </c>
      <c r="R13" s="142">
        <f>S13+T13</f>
        <v>10116819.870000001</v>
      </c>
      <c r="S13" s="144">
        <f>S14+S28+S34+S106</f>
        <v>10116819.870000001</v>
      </c>
      <c r="T13" s="145">
        <f>T14+T28+T34+T106</f>
        <v>0</v>
      </c>
      <c r="U13" s="144">
        <f>U14+U28+U34+U106</f>
        <v>3331368.58</v>
      </c>
      <c r="V13" s="144">
        <f>V14+V28+V34+V106</f>
        <v>129304.22</v>
      </c>
      <c r="W13" s="145">
        <f>W14+W28+W34+W106</f>
        <v>4977339.81</v>
      </c>
    </row>
    <row r="14" spans="1:23" s="8" customFormat="1" ht="13.5" thickBot="1">
      <c r="A14" s="66" t="s">
        <v>5</v>
      </c>
      <c r="B14" s="85"/>
      <c r="C14" s="86">
        <f aca="true" t="shared" si="0" ref="C14:W14">C15+C23+C20</f>
        <v>71491583.77</v>
      </c>
      <c r="D14" s="86">
        <f t="shared" si="0"/>
        <v>71058809.41</v>
      </c>
      <c r="E14" s="67">
        <f t="shared" si="0"/>
        <v>73456571.91</v>
      </c>
      <c r="F14" s="173">
        <f t="shared" si="0"/>
        <v>73456571.91</v>
      </c>
      <c r="G14" s="87">
        <f t="shared" si="0"/>
        <v>65025283.74</v>
      </c>
      <c r="H14" s="87">
        <f t="shared" si="0"/>
        <v>8431288.17</v>
      </c>
      <c r="I14" s="87">
        <f t="shared" si="0"/>
        <v>0</v>
      </c>
      <c r="J14" s="74">
        <f t="shared" si="0"/>
        <v>65025283.74</v>
      </c>
      <c r="K14" s="87">
        <f t="shared" si="0"/>
        <v>65025283.74</v>
      </c>
      <c r="L14" s="86">
        <f t="shared" si="0"/>
        <v>0</v>
      </c>
      <c r="M14" s="86">
        <f t="shared" si="0"/>
        <v>0</v>
      </c>
      <c r="N14" s="67">
        <f t="shared" si="0"/>
        <v>0</v>
      </c>
      <c r="O14" s="74">
        <f>O15+O23+O20</f>
        <v>0</v>
      </c>
      <c r="P14" s="87"/>
      <c r="Q14" s="67"/>
      <c r="R14" s="74">
        <f t="shared" si="0"/>
        <v>4970615.37</v>
      </c>
      <c r="S14" s="123">
        <f t="shared" si="0"/>
        <v>4970615.37</v>
      </c>
      <c r="T14" s="68">
        <f t="shared" si="0"/>
        <v>0</v>
      </c>
      <c r="U14" s="87">
        <f t="shared" si="0"/>
        <v>3331368.58</v>
      </c>
      <c r="V14" s="87">
        <f t="shared" si="0"/>
        <v>129304.22</v>
      </c>
      <c r="W14" s="68">
        <f t="shared" si="0"/>
        <v>0</v>
      </c>
    </row>
    <row r="15" spans="1:23" s="7" customFormat="1" ht="12.75">
      <c r="A15" s="114" t="s">
        <v>6</v>
      </c>
      <c r="B15" s="88"/>
      <c r="C15" s="89">
        <f>C16+C17+C19</f>
        <v>54909050.43</v>
      </c>
      <c r="D15" s="89">
        <f>D16+D17+D19</f>
        <v>54588463.599999994</v>
      </c>
      <c r="E15" s="90">
        <f>E16+E17+E19+E18</f>
        <v>56418258</v>
      </c>
      <c r="F15" s="175">
        <f>G15+H15+I15</f>
        <v>56418258</v>
      </c>
      <c r="G15" s="165">
        <f aca="true" t="shared" si="1" ref="G15:W15">G16+G17+G19+G18</f>
        <v>49942614.24</v>
      </c>
      <c r="H15" s="90">
        <f t="shared" si="1"/>
        <v>6475643.76</v>
      </c>
      <c r="I15" s="90">
        <f t="shared" si="1"/>
        <v>0</v>
      </c>
      <c r="J15" s="33">
        <f t="shared" si="1"/>
        <v>49942614.24</v>
      </c>
      <c r="K15" s="90">
        <f t="shared" si="1"/>
        <v>49942614.24</v>
      </c>
      <c r="L15" s="90">
        <f t="shared" si="1"/>
        <v>0</v>
      </c>
      <c r="M15" s="90">
        <f t="shared" si="1"/>
        <v>0</v>
      </c>
      <c r="N15" s="90">
        <f t="shared" si="1"/>
        <v>0</v>
      </c>
      <c r="O15" s="33">
        <f t="shared" si="1"/>
        <v>0</v>
      </c>
      <c r="P15" s="90">
        <f t="shared" si="1"/>
        <v>0</v>
      </c>
      <c r="Q15" s="90">
        <f t="shared" si="1"/>
        <v>0</v>
      </c>
      <c r="R15" s="33">
        <f t="shared" si="1"/>
        <v>3817676.9299999997</v>
      </c>
      <c r="S15" s="90">
        <f t="shared" si="1"/>
        <v>3817676.9299999997</v>
      </c>
      <c r="T15" s="90">
        <f t="shared" si="1"/>
        <v>0</v>
      </c>
      <c r="U15" s="90">
        <f t="shared" si="1"/>
        <v>2558654.83</v>
      </c>
      <c r="V15" s="90">
        <f t="shared" si="1"/>
        <v>99312</v>
      </c>
      <c r="W15" s="115">
        <f t="shared" si="1"/>
        <v>0</v>
      </c>
    </row>
    <row r="16" spans="1:23" s="16" customFormat="1" ht="12.75">
      <c r="A16" s="40" t="s">
        <v>7</v>
      </c>
      <c r="B16" s="13" t="s">
        <v>8</v>
      </c>
      <c r="C16" s="14">
        <v>44669177.37</v>
      </c>
      <c r="D16" s="14">
        <v>44447059.97</v>
      </c>
      <c r="E16" s="17">
        <v>45255614.28</v>
      </c>
      <c r="F16" s="176">
        <f aca="true" t="shared" si="2" ref="F16:F80">G16+H16+I16</f>
        <v>45255614.28</v>
      </c>
      <c r="G16" s="76">
        <f aca="true" t="shared" si="3" ref="G16:G22">K16</f>
        <v>45255614.28</v>
      </c>
      <c r="H16" s="14">
        <f>L16+M16+N16+P16+R16+U16+V16</f>
        <v>0</v>
      </c>
      <c r="I16" s="17">
        <f aca="true" t="shared" si="4" ref="I16:I22">Q16</f>
        <v>0</v>
      </c>
      <c r="J16" s="33">
        <f>K16+L16</f>
        <v>45255614.28</v>
      </c>
      <c r="K16" s="76">
        <v>45255614.28</v>
      </c>
      <c r="L16" s="14"/>
      <c r="M16" s="14"/>
      <c r="N16" s="17"/>
      <c r="O16" s="33">
        <f aca="true" t="shared" si="5" ref="O16:O22">P16+Q16</f>
        <v>0</v>
      </c>
      <c r="P16" s="76"/>
      <c r="Q16" s="17"/>
      <c r="R16" s="33">
        <f aca="true" t="shared" si="6" ref="R16:R22">S16+T16</f>
        <v>0</v>
      </c>
      <c r="S16" s="58"/>
      <c r="T16" s="15"/>
      <c r="U16" s="76"/>
      <c r="V16" s="166"/>
      <c r="W16" s="15"/>
    </row>
    <row r="17" spans="1:23" s="16" customFormat="1" ht="24">
      <c r="A17" s="40" t="s">
        <v>9</v>
      </c>
      <c r="B17" s="13" t="s">
        <v>10</v>
      </c>
      <c r="C17" s="14">
        <f>4231787.94+4437990</f>
        <v>8669777.940000001</v>
      </c>
      <c r="D17" s="14">
        <f>4137402.9+4437990</f>
        <v>8575392.9</v>
      </c>
      <c r="E17" s="17">
        <f>4547853.84+4686999.96</f>
        <v>9234853.8</v>
      </c>
      <c r="F17" s="177">
        <f t="shared" si="2"/>
        <v>9234853.8</v>
      </c>
      <c r="G17" s="76">
        <f t="shared" si="3"/>
        <v>4686999.96</v>
      </c>
      <c r="H17" s="14">
        <f>L17+M17+N17+P17+R17+U17+V17</f>
        <v>4547853.84</v>
      </c>
      <c r="I17" s="17">
        <f t="shared" si="4"/>
        <v>0</v>
      </c>
      <c r="J17" s="33">
        <f aca="true" t="shared" si="7" ref="J17:J27">K17+L17</f>
        <v>4686999.96</v>
      </c>
      <c r="K17" s="76">
        <v>4686999.96</v>
      </c>
      <c r="L17" s="14"/>
      <c r="M17" s="14"/>
      <c r="N17" s="17"/>
      <c r="O17" s="33">
        <f t="shared" si="5"/>
        <v>0</v>
      </c>
      <c r="P17" s="76"/>
      <c r="Q17" s="17"/>
      <c r="R17" s="33">
        <f t="shared" si="6"/>
        <v>3817676.9299999997</v>
      </c>
      <c r="S17" s="58">
        <f>4547853.84-730176.91</f>
        <v>3817676.9299999997</v>
      </c>
      <c r="T17" s="15"/>
      <c r="U17" s="76">
        <v>730176.91</v>
      </c>
      <c r="V17" s="166"/>
      <c r="W17" s="15"/>
    </row>
    <row r="18" spans="1:23" s="16" customFormat="1" ht="24">
      <c r="A18" s="40" t="s">
        <v>202</v>
      </c>
      <c r="B18" s="13" t="s">
        <v>203</v>
      </c>
      <c r="C18" s="14"/>
      <c r="D18" s="14"/>
      <c r="E18" s="17">
        <v>99312</v>
      </c>
      <c r="F18" s="177">
        <f t="shared" si="2"/>
        <v>99312</v>
      </c>
      <c r="G18" s="76"/>
      <c r="H18" s="14">
        <f>L18+M18+N18+P18+R18+U18+V18</f>
        <v>99312</v>
      </c>
      <c r="I18" s="17"/>
      <c r="J18" s="33"/>
      <c r="K18" s="76"/>
      <c r="L18" s="14"/>
      <c r="M18" s="14"/>
      <c r="N18" s="17"/>
      <c r="O18" s="33"/>
      <c r="P18" s="76"/>
      <c r="Q18" s="17"/>
      <c r="R18" s="33">
        <f>S18+T18</f>
        <v>0</v>
      </c>
      <c r="S18" s="58"/>
      <c r="T18" s="15"/>
      <c r="U18" s="76"/>
      <c r="V18" s="166">
        <v>99312</v>
      </c>
      <c r="W18" s="15"/>
    </row>
    <row r="19" spans="1:23" s="16" customFormat="1" ht="12.75">
      <c r="A19" s="40" t="s">
        <v>11</v>
      </c>
      <c r="B19" s="13" t="s">
        <v>12</v>
      </c>
      <c r="C19" s="14">
        <v>1570095.12</v>
      </c>
      <c r="D19" s="14">
        <v>1566010.73</v>
      </c>
      <c r="E19" s="17">
        <v>1828477.92</v>
      </c>
      <c r="F19" s="176">
        <f t="shared" si="2"/>
        <v>1828477.92</v>
      </c>
      <c r="G19" s="76">
        <f t="shared" si="3"/>
        <v>0</v>
      </c>
      <c r="H19" s="14">
        <f>L19+M19+N19+P19+R19+U19+V19</f>
        <v>1828477.92</v>
      </c>
      <c r="I19" s="17">
        <f t="shared" si="4"/>
        <v>0</v>
      </c>
      <c r="J19" s="33">
        <f t="shared" si="7"/>
        <v>0</v>
      </c>
      <c r="K19" s="76"/>
      <c r="L19" s="14"/>
      <c r="M19" s="14"/>
      <c r="N19" s="17"/>
      <c r="O19" s="33">
        <f t="shared" si="5"/>
        <v>0</v>
      </c>
      <c r="P19" s="76"/>
      <c r="Q19" s="17"/>
      <c r="R19" s="33">
        <f t="shared" si="6"/>
        <v>0</v>
      </c>
      <c r="S19" s="58"/>
      <c r="T19" s="15"/>
      <c r="U19" s="76">
        <v>1828477.92</v>
      </c>
      <c r="V19" s="166"/>
      <c r="W19" s="15"/>
    </row>
    <row r="20" spans="1:23" s="7" customFormat="1" ht="12.75">
      <c r="A20" s="39" t="s">
        <v>13</v>
      </c>
      <c r="B20" s="9"/>
      <c r="C20" s="12">
        <f>C21+C22</f>
        <v>0</v>
      </c>
      <c r="D20" s="12">
        <f aca="true" t="shared" si="8" ref="D20:N20">D21+D22</f>
        <v>0</v>
      </c>
      <c r="E20" s="10">
        <f t="shared" si="8"/>
        <v>0</v>
      </c>
      <c r="F20" s="176">
        <f t="shared" si="2"/>
        <v>0</v>
      </c>
      <c r="G20" s="76">
        <f t="shared" si="3"/>
        <v>0</v>
      </c>
      <c r="H20" s="14">
        <f>L20+M20+N20+P20+R20+U20+W20</f>
        <v>0</v>
      </c>
      <c r="I20" s="17">
        <f t="shared" si="4"/>
        <v>0</v>
      </c>
      <c r="J20" s="33">
        <f t="shared" si="8"/>
        <v>0</v>
      </c>
      <c r="K20" s="75">
        <f t="shared" si="8"/>
        <v>0</v>
      </c>
      <c r="L20" s="12">
        <f t="shared" si="8"/>
        <v>0</v>
      </c>
      <c r="M20" s="12">
        <f t="shared" si="8"/>
        <v>0</v>
      </c>
      <c r="N20" s="10">
        <f t="shared" si="8"/>
        <v>0</v>
      </c>
      <c r="O20" s="33">
        <f t="shared" si="5"/>
        <v>0</v>
      </c>
      <c r="P20" s="75"/>
      <c r="Q20" s="10"/>
      <c r="R20" s="33">
        <f t="shared" si="6"/>
        <v>0</v>
      </c>
      <c r="S20" s="125">
        <f>S21+S22</f>
        <v>0</v>
      </c>
      <c r="T20" s="11">
        <f>T21+T22</f>
        <v>0</v>
      </c>
      <c r="U20" s="75">
        <f>U21+U22</f>
        <v>0</v>
      </c>
      <c r="V20" s="75">
        <f>V21+V22</f>
        <v>0</v>
      </c>
      <c r="W20" s="11">
        <f>W21+W22</f>
        <v>0</v>
      </c>
    </row>
    <row r="21" spans="1:23" s="16" customFormat="1" ht="24">
      <c r="A21" s="40" t="s">
        <v>113</v>
      </c>
      <c r="B21" s="13" t="s">
        <v>112</v>
      </c>
      <c r="C21" s="14"/>
      <c r="D21" s="14"/>
      <c r="E21" s="17"/>
      <c r="F21" s="176">
        <f t="shared" si="2"/>
        <v>0</v>
      </c>
      <c r="G21" s="76">
        <f t="shared" si="3"/>
        <v>0</v>
      </c>
      <c r="H21" s="14">
        <f>L21+M21+N21+P21+R21+U21+W21</f>
        <v>0</v>
      </c>
      <c r="I21" s="17">
        <f t="shared" si="4"/>
        <v>0</v>
      </c>
      <c r="J21" s="33">
        <f t="shared" si="7"/>
        <v>0</v>
      </c>
      <c r="K21" s="76"/>
      <c r="L21" s="14"/>
      <c r="M21" s="14"/>
      <c r="N21" s="17"/>
      <c r="O21" s="33">
        <f t="shared" si="5"/>
        <v>0</v>
      </c>
      <c r="P21" s="76"/>
      <c r="Q21" s="17"/>
      <c r="R21" s="33">
        <f t="shared" si="6"/>
        <v>0</v>
      </c>
      <c r="S21" s="58"/>
      <c r="T21" s="15"/>
      <c r="U21" s="76"/>
      <c r="V21" s="166"/>
      <c r="W21" s="15"/>
    </row>
    <row r="22" spans="1:23" s="16" customFormat="1" ht="12.75">
      <c r="A22" s="40" t="s">
        <v>114</v>
      </c>
      <c r="B22" s="13" t="s">
        <v>115</v>
      </c>
      <c r="C22" s="14"/>
      <c r="D22" s="14"/>
      <c r="E22" s="17"/>
      <c r="F22" s="176">
        <f t="shared" si="2"/>
        <v>0</v>
      </c>
      <c r="G22" s="76">
        <f t="shared" si="3"/>
        <v>0</v>
      </c>
      <c r="H22" s="14">
        <f>L22+M22+N22+P22+R22+U22+W22</f>
        <v>0</v>
      </c>
      <c r="I22" s="17">
        <f t="shared" si="4"/>
        <v>0</v>
      </c>
      <c r="J22" s="33">
        <f t="shared" si="7"/>
        <v>0</v>
      </c>
      <c r="K22" s="76"/>
      <c r="L22" s="14"/>
      <c r="M22" s="14"/>
      <c r="N22" s="17"/>
      <c r="O22" s="33">
        <f t="shared" si="5"/>
        <v>0</v>
      </c>
      <c r="P22" s="76"/>
      <c r="Q22" s="17"/>
      <c r="R22" s="33">
        <f t="shared" si="6"/>
        <v>0</v>
      </c>
      <c r="S22" s="58"/>
      <c r="T22" s="15"/>
      <c r="U22" s="76"/>
      <c r="V22" s="166"/>
      <c r="W22" s="15"/>
    </row>
    <row r="23" spans="1:23" s="7" customFormat="1" ht="12.75">
      <c r="A23" s="39" t="s">
        <v>14</v>
      </c>
      <c r="B23" s="9"/>
      <c r="C23" s="12">
        <f>C24+C25+C27+C26</f>
        <v>16582533.340000002</v>
      </c>
      <c r="D23" s="12">
        <f>D24+D25+D27+D26</f>
        <v>16470345.81</v>
      </c>
      <c r="E23" s="10">
        <f>E24+E25+E27+E26</f>
        <v>17038313.909999996</v>
      </c>
      <c r="F23" s="175">
        <f t="shared" si="2"/>
        <v>17038313.91</v>
      </c>
      <c r="G23" s="167">
        <f aca="true" t="shared" si="9" ref="G23:W23">G24+G25+G27+G26</f>
        <v>15082669.5</v>
      </c>
      <c r="H23" s="10">
        <f t="shared" si="9"/>
        <v>1955644.41</v>
      </c>
      <c r="I23" s="10">
        <f t="shared" si="9"/>
        <v>0</v>
      </c>
      <c r="J23" s="33">
        <f t="shared" si="9"/>
        <v>15082669.5</v>
      </c>
      <c r="K23" s="10">
        <f t="shared" si="9"/>
        <v>15082669.5</v>
      </c>
      <c r="L23" s="10">
        <f t="shared" si="9"/>
        <v>0</v>
      </c>
      <c r="M23" s="10">
        <f t="shared" si="9"/>
        <v>0</v>
      </c>
      <c r="N23" s="10">
        <f t="shared" si="9"/>
        <v>0</v>
      </c>
      <c r="O23" s="33">
        <f t="shared" si="9"/>
        <v>0</v>
      </c>
      <c r="P23" s="10">
        <f t="shared" si="9"/>
        <v>0</v>
      </c>
      <c r="Q23" s="10">
        <f t="shared" si="9"/>
        <v>0</v>
      </c>
      <c r="R23" s="33">
        <f t="shared" si="9"/>
        <v>1152938.4400000002</v>
      </c>
      <c r="S23" s="10">
        <f t="shared" si="9"/>
        <v>1152938.4400000002</v>
      </c>
      <c r="T23" s="10">
        <f t="shared" si="9"/>
        <v>0</v>
      </c>
      <c r="U23" s="10">
        <f t="shared" si="9"/>
        <v>772713.75</v>
      </c>
      <c r="V23" s="10">
        <f t="shared" si="9"/>
        <v>29992.22</v>
      </c>
      <c r="W23" s="11">
        <f t="shared" si="9"/>
        <v>0</v>
      </c>
    </row>
    <row r="24" spans="1:23" s="16" customFormat="1" ht="24">
      <c r="A24" s="40" t="s">
        <v>15</v>
      </c>
      <c r="B24" s="13" t="s">
        <v>16</v>
      </c>
      <c r="C24" s="14">
        <v>13490091.56</v>
      </c>
      <c r="D24" s="14">
        <v>13424702.29</v>
      </c>
      <c r="E24" s="17">
        <v>13667195.51</v>
      </c>
      <c r="F24" s="177">
        <f t="shared" si="2"/>
        <v>13667195.51</v>
      </c>
      <c r="G24" s="76">
        <f aca="true" t="shared" si="10" ref="G24:G87">K24</f>
        <v>13667195.51</v>
      </c>
      <c r="H24" s="14">
        <f>L24+M24+N24+P24+R24+U24+V24</f>
        <v>0</v>
      </c>
      <c r="I24" s="17">
        <f aca="true" t="shared" si="11" ref="I24:I87">Q24</f>
        <v>0</v>
      </c>
      <c r="J24" s="33">
        <f t="shared" si="7"/>
        <v>13667195.51</v>
      </c>
      <c r="K24" s="76">
        <v>13667195.51</v>
      </c>
      <c r="L24" s="14"/>
      <c r="M24" s="14"/>
      <c r="N24" s="17"/>
      <c r="O24" s="33">
        <f>P24+Q24</f>
        <v>0</v>
      </c>
      <c r="P24" s="76"/>
      <c r="Q24" s="17"/>
      <c r="R24" s="33">
        <f>S24+T24</f>
        <v>0</v>
      </c>
      <c r="S24" s="58"/>
      <c r="T24" s="15"/>
      <c r="U24" s="76"/>
      <c r="V24" s="166"/>
      <c r="W24" s="15"/>
    </row>
    <row r="25" spans="1:23" s="16" customFormat="1" ht="24">
      <c r="A25" s="40" t="s">
        <v>17</v>
      </c>
      <c r="B25" s="13" t="s">
        <v>18</v>
      </c>
      <c r="C25" s="14">
        <f>1278000.15+1340272.98</f>
        <v>2618273.13</v>
      </c>
      <c r="D25" s="14">
        <f>1258416.73+1340272.98</f>
        <v>2598689.71</v>
      </c>
      <c r="E25" s="17">
        <f>1373451.86+1415473.99</f>
        <v>2788925.85</v>
      </c>
      <c r="F25" s="177">
        <f t="shared" si="2"/>
        <v>2788925.85</v>
      </c>
      <c r="G25" s="76">
        <f t="shared" si="10"/>
        <v>1415473.99</v>
      </c>
      <c r="H25" s="14">
        <f>L25+M25+N25+P25+R25+U25+V25</f>
        <v>1373451.86</v>
      </c>
      <c r="I25" s="17">
        <f t="shared" si="11"/>
        <v>0</v>
      </c>
      <c r="J25" s="33">
        <f t="shared" si="7"/>
        <v>1415473.99</v>
      </c>
      <c r="K25" s="76">
        <v>1415473.99</v>
      </c>
      <c r="L25" s="14"/>
      <c r="M25" s="14"/>
      <c r="N25" s="17"/>
      <c r="O25" s="33">
        <f>P25+Q25</f>
        <v>0</v>
      </c>
      <c r="P25" s="76"/>
      <c r="Q25" s="17"/>
      <c r="R25" s="33">
        <f>S25+T25</f>
        <v>1152938.4400000002</v>
      </c>
      <c r="S25" s="58">
        <f>1373451.86-220513.42</f>
        <v>1152938.4400000002</v>
      </c>
      <c r="T25" s="15"/>
      <c r="U25" s="76">
        <v>220513.42</v>
      </c>
      <c r="V25" s="166"/>
      <c r="W25" s="15"/>
    </row>
    <row r="26" spans="1:23" s="16" customFormat="1" ht="24">
      <c r="A26" s="40" t="s">
        <v>204</v>
      </c>
      <c r="B26" s="19" t="s">
        <v>205</v>
      </c>
      <c r="C26" s="20"/>
      <c r="D26" s="20"/>
      <c r="E26" s="71">
        <v>29992.22</v>
      </c>
      <c r="F26" s="176">
        <f t="shared" si="2"/>
        <v>29992.22</v>
      </c>
      <c r="G26" s="80"/>
      <c r="H26" s="14">
        <f>L26+M26+N26+P26+R26+U26+V26</f>
        <v>29992.22</v>
      </c>
      <c r="I26" s="71"/>
      <c r="J26" s="60"/>
      <c r="K26" s="80"/>
      <c r="L26" s="20"/>
      <c r="M26" s="20"/>
      <c r="N26" s="71"/>
      <c r="O26" s="33"/>
      <c r="P26" s="80"/>
      <c r="Q26" s="71"/>
      <c r="R26" s="60"/>
      <c r="S26" s="126"/>
      <c r="T26" s="21"/>
      <c r="U26" s="80"/>
      <c r="V26" s="168">
        <v>29992.22</v>
      </c>
      <c r="W26" s="21"/>
    </row>
    <row r="27" spans="1:23" s="16" customFormat="1" ht="13.5" thickBot="1">
      <c r="A27" s="179" t="s">
        <v>11</v>
      </c>
      <c r="B27" s="180" t="s">
        <v>12</v>
      </c>
      <c r="C27" s="181">
        <v>474168.65</v>
      </c>
      <c r="D27" s="181">
        <v>446953.81</v>
      </c>
      <c r="E27" s="182">
        <v>552200.33</v>
      </c>
      <c r="F27" s="183">
        <f t="shared" si="2"/>
        <v>552200.33</v>
      </c>
      <c r="G27" s="184">
        <f t="shared" si="10"/>
        <v>0</v>
      </c>
      <c r="H27" s="181">
        <f>L27+M27+N27+P27+R27+U27+V27</f>
        <v>552200.33</v>
      </c>
      <c r="I27" s="182">
        <f t="shared" si="11"/>
        <v>0</v>
      </c>
      <c r="J27" s="185">
        <f t="shared" si="7"/>
        <v>0</v>
      </c>
      <c r="K27" s="184"/>
      <c r="L27" s="181"/>
      <c r="M27" s="181"/>
      <c r="N27" s="182"/>
      <c r="O27" s="185">
        <f>P27+Q27</f>
        <v>0</v>
      </c>
      <c r="P27" s="184"/>
      <c r="Q27" s="182"/>
      <c r="R27" s="185">
        <f>S27+T27</f>
        <v>0</v>
      </c>
      <c r="S27" s="138"/>
      <c r="T27" s="139"/>
      <c r="U27" s="184">
        <v>552200.33</v>
      </c>
      <c r="V27" s="186"/>
      <c r="W27" s="139"/>
    </row>
    <row r="28" spans="1:23" s="7" customFormat="1" ht="13.5" thickBot="1">
      <c r="A28" s="66" t="s">
        <v>185</v>
      </c>
      <c r="B28" s="85"/>
      <c r="C28" s="86">
        <f>SUM(C29:C32)</f>
        <v>5417132.4</v>
      </c>
      <c r="D28" s="86">
        <f>SUM(D29:D32)</f>
        <v>5417132.4</v>
      </c>
      <c r="E28" s="67">
        <f>SUM(E29:E33)</f>
        <v>5028270</v>
      </c>
      <c r="F28" s="67">
        <f aca="true" t="shared" si="12" ref="F28:W28">SUM(F29:F33)</f>
        <v>5028270</v>
      </c>
      <c r="G28" s="67">
        <f t="shared" si="12"/>
        <v>0</v>
      </c>
      <c r="H28" s="67">
        <f t="shared" si="12"/>
        <v>5028270</v>
      </c>
      <c r="I28" s="67">
        <f t="shared" si="12"/>
        <v>0</v>
      </c>
      <c r="J28" s="67">
        <f t="shared" si="12"/>
        <v>0</v>
      </c>
      <c r="K28" s="67">
        <f t="shared" si="12"/>
        <v>0</v>
      </c>
      <c r="L28" s="67">
        <f t="shared" si="12"/>
        <v>0</v>
      </c>
      <c r="M28" s="67">
        <f t="shared" si="12"/>
        <v>0</v>
      </c>
      <c r="N28" s="67">
        <f t="shared" si="12"/>
        <v>0</v>
      </c>
      <c r="O28" s="67">
        <f t="shared" si="12"/>
        <v>0</v>
      </c>
      <c r="P28" s="67">
        <f t="shared" si="12"/>
        <v>0</v>
      </c>
      <c r="Q28" s="67">
        <f t="shared" si="12"/>
        <v>0</v>
      </c>
      <c r="R28" s="67">
        <f t="shared" si="12"/>
        <v>5028270</v>
      </c>
      <c r="S28" s="67">
        <f t="shared" si="12"/>
        <v>5028270</v>
      </c>
      <c r="T28" s="67">
        <f t="shared" si="12"/>
        <v>0</v>
      </c>
      <c r="U28" s="67">
        <f t="shared" si="12"/>
        <v>0</v>
      </c>
      <c r="V28" s="67">
        <f t="shared" si="12"/>
        <v>0</v>
      </c>
      <c r="W28" s="67">
        <f t="shared" si="12"/>
        <v>0</v>
      </c>
    </row>
    <row r="29" spans="1:23" s="16" customFormat="1" ht="12.75">
      <c r="A29" s="61" t="s">
        <v>19</v>
      </c>
      <c r="B29" s="62" t="s">
        <v>20</v>
      </c>
      <c r="C29" s="63">
        <v>2113562</v>
      </c>
      <c r="D29" s="63">
        <v>2113562</v>
      </c>
      <c r="E29" s="72">
        <v>2078190</v>
      </c>
      <c r="F29" s="176">
        <f>G29+H29+I29</f>
        <v>2078190</v>
      </c>
      <c r="G29" s="81">
        <f t="shared" si="10"/>
        <v>0</v>
      </c>
      <c r="H29" s="14">
        <f>L29+M29+N29+P29+R29+U29+W29</f>
        <v>2078190</v>
      </c>
      <c r="I29" s="72">
        <f t="shared" si="11"/>
        <v>0</v>
      </c>
      <c r="J29" s="64">
        <f>K29+L29</f>
        <v>0</v>
      </c>
      <c r="K29" s="81"/>
      <c r="L29" s="63"/>
      <c r="M29" s="63"/>
      <c r="N29" s="72"/>
      <c r="O29" s="64">
        <f>P29+Q29</f>
        <v>0</v>
      </c>
      <c r="P29" s="81"/>
      <c r="Q29" s="72"/>
      <c r="R29" s="64">
        <f>S29+T29</f>
        <v>2078190</v>
      </c>
      <c r="S29" s="127">
        <f>E29</f>
        <v>2078190</v>
      </c>
      <c r="T29" s="65"/>
      <c r="U29" s="81"/>
      <c r="V29" s="169"/>
      <c r="W29" s="65"/>
    </row>
    <row r="30" spans="1:23" s="16" customFormat="1" ht="12.75">
      <c r="A30" s="40" t="s">
        <v>21</v>
      </c>
      <c r="B30" s="13" t="s">
        <v>22</v>
      </c>
      <c r="C30" s="14">
        <v>2973261.4</v>
      </c>
      <c r="D30" s="14">
        <v>2973261.4</v>
      </c>
      <c r="E30" s="17">
        <v>2665280</v>
      </c>
      <c r="F30" s="176">
        <f t="shared" si="2"/>
        <v>2665280</v>
      </c>
      <c r="G30" s="76">
        <f t="shared" si="10"/>
        <v>0</v>
      </c>
      <c r="H30" s="14">
        <f>L30+M30+N30+P30+R30+U30+W30</f>
        <v>2665280</v>
      </c>
      <c r="I30" s="17">
        <f t="shared" si="11"/>
        <v>0</v>
      </c>
      <c r="J30" s="33">
        <f>K30+L30</f>
        <v>0</v>
      </c>
      <c r="K30" s="76"/>
      <c r="L30" s="14"/>
      <c r="M30" s="14"/>
      <c r="N30" s="17"/>
      <c r="O30" s="64">
        <f>P30+Q30</f>
        <v>0</v>
      </c>
      <c r="P30" s="76"/>
      <c r="Q30" s="17"/>
      <c r="R30" s="33">
        <f>S30+T30</f>
        <v>2665280</v>
      </c>
      <c r="S30" s="127">
        <f>E30</f>
        <v>2665280</v>
      </c>
      <c r="T30" s="15"/>
      <c r="U30" s="76"/>
      <c r="V30" s="166"/>
      <c r="W30" s="15"/>
    </row>
    <row r="31" spans="1:23" s="16" customFormat="1" ht="12.75">
      <c r="A31" s="40" t="s">
        <v>23</v>
      </c>
      <c r="B31" s="13" t="s">
        <v>24</v>
      </c>
      <c r="C31" s="14"/>
      <c r="D31" s="14"/>
      <c r="E31" s="17"/>
      <c r="F31" s="176">
        <f t="shared" si="2"/>
        <v>0</v>
      </c>
      <c r="G31" s="76">
        <f t="shared" si="10"/>
        <v>0</v>
      </c>
      <c r="H31" s="14">
        <f>L31+M31+N31+P31+R31+U31+W31</f>
        <v>0</v>
      </c>
      <c r="I31" s="17">
        <f t="shared" si="11"/>
        <v>0</v>
      </c>
      <c r="J31" s="33">
        <f>K31+L31</f>
        <v>0</v>
      </c>
      <c r="K31" s="76"/>
      <c r="L31" s="14"/>
      <c r="M31" s="14"/>
      <c r="N31" s="17"/>
      <c r="O31" s="64">
        <f>P31+Q31</f>
        <v>0</v>
      </c>
      <c r="P31" s="76"/>
      <c r="Q31" s="17"/>
      <c r="R31" s="33">
        <f>S31+T31</f>
        <v>0</v>
      </c>
      <c r="S31" s="127">
        <f>E31</f>
        <v>0</v>
      </c>
      <c r="T31" s="15"/>
      <c r="U31" s="76"/>
      <c r="V31" s="166"/>
      <c r="W31" s="15"/>
    </row>
    <row r="32" spans="1:23" s="16" customFormat="1" ht="12.75">
      <c r="A32" s="42" t="s">
        <v>25</v>
      </c>
      <c r="B32" s="19" t="s">
        <v>26</v>
      </c>
      <c r="C32" s="20">
        <v>330309</v>
      </c>
      <c r="D32" s="20">
        <v>330309</v>
      </c>
      <c r="E32" s="71">
        <v>284800</v>
      </c>
      <c r="F32" s="176">
        <f t="shared" si="2"/>
        <v>284800</v>
      </c>
      <c r="G32" s="80">
        <f t="shared" si="10"/>
        <v>0</v>
      </c>
      <c r="H32" s="14">
        <f>L32+M32+N32+P32+R32+U32+W32</f>
        <v>284800</v>
      </c>
      <c r="I32" s="71">
        <f t="shared" si="11"/>
        <v>0</v>
      </c>
      <c r="J32" s="60">
        <f>K32+L32</f>
        <v>0</v>
      </c>
      <c r="K32" s="80"/>
      <c r="L32" s="20"/>
      <c r="M32" s="20"/>
      <c r="N32" s="71"/>
      <c r="O32" s="64">
        <f>P32+Q32</f>
        <v>0</v>
      </c>
      <c r="P32" s="80"/>
      <c r="Q32" s="71"/>
      <c r="R32" s="60">
        <f>S32+T32</f>
        <v>284800</v>
      </c>
      <c r="S32" s="127">
        <f>E32</f>
        <v>284800</v>
      </c>
      <c r="T32" s="21"/>
      <c r="U32" s="80"/>
      <c r="V32" s="168"/>
      <c r="W32" s="21"/>
    </row>
    <row r="33" spans="1:23" s="16" customFormat="1" ht="13.5" thickBot="1">
      <c r="A33" s="150" t="s">
        <v>207</v>
      </c>
      <c r="B33" s="151" t="s">
        <v>206</v>
      </c>
      <c r="C33" s="152"/>
      <c r="D33" s="152"/>
      <c r="E33" s="153"/>
      <c r="F33" s="176">
        <f t="shared" si="2"/>
        <v>0</v>
      </c>
      <c r="G33" s="155"/>
      <c r="H33" s="152"/>
      <c r="I33" s="153"/>
      <c r="J33" s="154"/>
      <c r="K33" s="155"/>
      <c r="L33" s="152"/>
      <c r="M33" s="152"/>
      <c r="N33" s="153"/>
      <c r="O33" s="154"/>
      <c r="P33" s="155"/>
      <c r="Q33" s="153"/>
      <c r="R33" s="154"/>
      <c r="S33" s="127">
        <f>E33</f>
        <v>0</v>
      </c>
      <c r="T33" s="156"/>
      <c r="U33" s="155"/>
      <c r="V33" s="170"/>
      <c r="W33" s="156"/>
    </row>
    <row r="34" spans="1:23" s="8" customFormat="1" ht="13.5" thickBot="1">
      <c r="A34" s="66" t="s">
        <v>27</v>
      </c>
      <c r="B34" s="85"/>
      <c r="C34" s="86">
        <f>C35+C45+C65+C82+C88+C93+C41+C43</f>
        <v>4217713.9</v>
      </c>
      <c r="D34" s="86">
        <f>D35+D45+D65+D82+D88+D93+D41+D43</f>
        <v>4001505.9899999998</v>
      </c>
      <c r="E34" s="87">
        <f>E35+E45+E65+E82+E88+E93+E41+E43+E111</f>
        <v>8668014.57</v>
      </c>
      <c r="F34" s="174">
        <f>G34+H34+I34</f>
        <v>8668014.57</v>
      </c>
      <c r="G34" s="87">
        <f>G35+G45+G65+G82+G88+G93+G41+G43+G111</f>
        <v>7755563.26</v>
      </c>
      <c r="H34" s="87">
        <f aca="true" t="shared" si="13" ref="H34:W34">H35+H45+H65+H82+H88+H93+H41+H43+H111</f>
        <v>912451.3099999999</v>
      </c>
      <c r="I34" s="87">
        <f t="shared" si="13"/>
        <v>0</v>
      </c>
      <c r="J34" s="87">
        <f t="shared" si="13"/>
        <v>7755563.26</v>
      </c>
      <c r="K34" s="87">
        <f>K35+K45+K65+K82+K88+K93+K41+K43+K111</f>
        <v>7755563.26</v>
      </c>
      <c r="L34" s="87">
        <f t="shared" si="13"/>
        <v>0</v>
      </c>
      <c r="M34" s="87">
        <f t="shared" si="13"/>
        <v>0</v>
      </c>
      <c r="N34" s="87">
        <f t="shared" si="13"/>
        <v>0</v>
      </c>
      <c r="O34" s="87">
        <f t="shared" si="13"/>
        <v>0</v>
      </c>
      <c r="P34" s="87">
        <f t="shared" si="13"/>
        <v>0</v>
      </c>
      <c r="Q34" s="87">
        <f t="shared" si="13"/>
        <v>0</v>
      </c>
      <c r="R34" s="87">
        <f t="shared" si="13"/>
        <v>117934.5</v>
      </c>
      <c r="S34" s="87">
        <f t="shared" si="13"/>
        <v>117934.5</v>
      </c>
      <c r="T34" s="87">
        <f t="shared" si="13"/>
        <v>0</v>
      </c>
      <c r="U34" s="87">
        <f t="shared" si="13"/>
        <v>0</v>
      </c>
      <c r="V34" s="87">
        <f t="shared" si="13"/>
        <v>0</v>
      </c>
      <c r="W34" s="87">
        <f t="shared" si="13"/>
        <v>794516.8099999999</v>
      </c>
    </row>
    <row r="35" spans="1:23" s="7" customFormat="1" ht="12.75">
      <c r="A35" s="114" t="s">
        <v>28</v>
      </c>
      <c r="B35" s="88"/>
      <c r="C35" s="89">
        <f aca="true" t="shared" si="14" ref="C35:K35">SUM(C36:C40)</f>
        <v>30000</v>
      </c>
      <c r="D35" s="89">
        <f t="shared" si="14"/>
        <v>30000</v>
      </c>
      <c r="E35" s="90">
        <f t="shared" si="14"/>
        <v>30000</v>
      </c>
      <c r="F35" s="177">
        <f t="shared" si="2"/>
        <v>30000</v>
      </c>
      <c r="G35" s="81">
        <f t="shared" si="10"/>
        <v>0</v>
      </c>
      <c r="H35" s="14">
        <f aca="true" t="shared" si="15" ref="H35:H40">L35+M35+N35+P35+R35+U35+W35</f>
        <v>30000</v>
      </c>
      <c r="I35" s="72">
        <f t="shared" si="11"/>
        <v>0</v>
      </c>
      <c r="J35" s="91">
        <f t="shared" si="14"/>
        <v>0</v>
      </c>
      <c r="K35" s="92">
        <f t="shared" si="14"/>
        <v>0</v>
      </c>
      <c r="L35" s="89">
        <f aca="true" t="shared" si="16" ref="L35:W35">SUM(L36:L40)</f>
        <v>0</v>
      </c>
      <c r="M35" s="89">
        <f t="shared" si="16"/>
        <v>0</v>
      </c>
      <c r="N35" s="90">
        <f t="shared" si="16"/>
        <v>0</v>
      </c>
      <c r="O35" s="91">
        <f>SUM(O36:O40)</f>
        <v>0</v>
      </c>
      <c r="P35" s="92">
        <f>SUM(P36:P40)</f>
        <v>0</v>
      </c>
      <c r="Q35" s="92">
        <f>SUM(Q36:Q40)</f>
        <v>0</v>
      </c>
      <c r="R35" s="91">
        <f>SUM(R36:R40)</f>
        <v>30000</v>
      </c>
      <c r="S35" s="124">
        <f t="shared" si="16"/>
        <v>30000</v>
      </c>
      <c r="T35" s="115">
        <f t="shared" si="16"/>
        <v>0</v>
      </c>
      <c r="U35" s="92">
        <f t="shared" si="16"/>
        <v>0</v>
      </c>
      <c r="V35" s="165"/>
      <c r="W35" s="115">
        <f t="shared" si="16"/>
        <v>0</v>
      </c>
    </row>
    <row r="36" spans="1:26" s="16" customFormat="1" ht="48">
      <c r="A36" s="40" t="s">
        <v>29</v>
      </c>
      <c r="B36" s="13" t="s">
        <v>30</v>
      </c>
      <c r="C36" s="14">
        <v>30000</v>
      </c>
      <c r="D36" s="14">
        <v>30000</v>
      </c>
      <c r="E36" s="17">
        <v>30000</v>
      </c>
      <c r="F36" s="177">
        <f t="shared" si="2"/>
        <v>30000</v>
      </c>
      <c r="G36" s="76">
        <f t="shared" si="10"/>
        <v>0</v>
      </c>
      <c r="H36" s="14">
        <f t="shared" si="15"/>
        <v>30000</v>
      </c>
      <c r="I36" s="17">
        <f t="shared" si="11"/>
        <v>0</v>
      </c>
      <c r="J36" s="33">
        <f>K36+L36</f>
        <v>0</v>
      </c>
      <c r="K36" s="76"/>
      <c r="L36" s="14"/>
      <c r="M36" s="14"/>
      <c r="N36" s="17"/>
      <c r="O36" s="33">
        <f>P36+Q36</f>
        <v>0</v>
      </c>
      <c r="P36" s="76"/>
      <c r="Q36" s="17"/>
      <c r="R36" s="33">
        <f>S36+T36</f>
        <v>30000</v>
      </c>
      <c r="S36" s="58">
        <f>E36</f>
        <v>30000</v>
      </c>
      <c r="T36" s="15"/>
      <c r="U36" s="76"/>
      <c r="V36" s="166"/>
      <c r="W36" s="15"/>
      <c r="Z36" s="46"/>
    </row>
    <row r="37" spans="1:23" s="16" customFormat="1" ht="24">
      <c r="A37" s="40" t="s">
        <v>31</v>
      </c>
      <c r="B37" s="13" t="s">
        <v>32</v>
      </c>
      <c r="C37" s="14"/>
      <c r="D37" s="14"/>
      <c r="E37" s="17"/>
      <c r="F37" s="177">
        <f t="shared" si="2"/>
        <v>0</v>
      </c>
      <c r="G37" s="76">
        <f t="shared" si="10"/>
        <v>0</v>
      </c>
      <c r="H37" s="14">
        <f t="shared" si="15"/>
        <v>0</v>
      </c>
      <c r="I37" s="17">
        <f t="shared" si="11"/>
        <v>0</v>
      </c>
      <c r="J37" s="33">
        <f>K37+L37</f>
        <v>0</v>
      </c>
      <c r="K37" s="76"/>
      <c r="L37" s="14"/>
      <c r="M37" s="14"/>
      <c r="N37" s="17"/>
      <c r="O37" s="33">
        <f>P37+Q37</f>
        <v>0</v>
      </c>
      <c r="P37" s="76"/>
      <c r="Q37" s="17"/>
      <c r="R37" s="33">
        <f>S37+T37</f>
        <v>0</v>
      </c>
      <c r="S37" s="58"/>
      <c r="T37" s="15"/>
      <c r="U37" s="76"/>
      <c r="V37" s="166"/>
      <c r="W37" s="15"/>
    </row>
    <row r="38" spans="1:23" s="16" customFormat="1" ht="12.75">
      <c r="A38" s="40" t="s">
        <v>33</v>
      </c>
      <c r="B38" s="13" t="s">
        <v>34</v>
      </c>
      <c r="C38" s="14"/>
      <c r="D38" s="14"/>
      <c r="E38" s="17"/>
      <c r="F38" s="177">
        <f t="shared" si="2"/>
        <v>0</v>
      </c>
      <c r="G38" s="76">
        <f t="shared" si="10"/>
        <v>0</v>
      </c>
      <c r="H38" s="14">
        <f t="shared" si="15"/>
        <v>0</v>
      </c>
      <c r="I38" s="17">
        <f t="shared" si="11"/>
        <v>0</v>
      </c>
      <c r="J38" s="33">
        <f>K38+L38</f>
        <v>0</v>
      </c>
      <c r="K38" s="76"/>
      <c r="L38" s="14"/>
      <c r="M38" s="14"/>
      <c r="N38" s="17"/>
      <c r="O38" s="33">
        <f>P38+Q38</f>
        <v>0</v>
      </c>
      <c r="P38" s="76"/>
      <c r="Q38" s="17"/>
      <c r="R38" s="33">
        <f>S38+T38</f>
        <v>0</v>
      </c>
      <c r="S38" s="58">
        <f>E38</f>
        <v>0</v>
      </c>
      <c r="T38" s="15"/>
      <c r="U38" s="76"/>
      <c r="V38" s="166"/>
      <c r="W38" s="15"/>
    </row>
    <row r="39" spans="1:23" s="16" customFormat="1" ht="12.75">
      <c r="A39" s="40" t="s">
        <v>35</v>
      </c>
      <c r="B39" s="13" t="s">
        <v>36</v>
      </c>
      <c r="C39" s="14"/>
      <c r="D39" s="14"/>
      <c r="E39" s="17"/>
      <c r="F39" s="177">
        <f t="shared" si="2"/>
        <v>0</v>
      </c>
      <c r="G39" s="76">
        <f t="shared" si="10"/>
        <v>0</v>
      </c>
      <c r="H39" s="14">
        <f t="shared" si="15"/>
        <v>0</v>
      </c>
      <c r="I39" s="17">
        <f t="shared" si="11"/>
        <v>0</v>
      </c>
      <c r="J39" s="33">
        <f>K39+L39</f>
        <v>0</v>
      </c>
      <c r="K39" s="76"/>
      <c r="L39" s="14"/>
      <c r="M39" s="14"/>
      <c r="N39" s="17"/>
      <c r="O39" s="33">
        <f>P39+Q39</f>
        <v>0</v>
      </c>
      <c r="P39" s="76"/>
      <c r="Q39" s="17"/>
      <c r="R39" s="33">
        <f>S39+T39</f>
        <v>0</v>
      </c>
      <c r="S39" s="58"/>
      <c r="T39" s="15"/>
      <c r="U39" s="76"/>
      <c r="V39" s="166"/>
      <c r="W39" s="15"/>
    </row>
    <row r="40" spans="1:23" s="16" customFormat="1" ht="12.75">
      <c r="A40" s="40" t="s">
        <v>37</v>
      </c>
      <c r="B40" s="13" t="s">
        <v>38</v>
      </c>
      <c r="C40" s="14"/>
      <c r="D40" s="14"/>
      <c r="E40" s="17"/>
      <c r="F40" s="177">
        <f t="shared" si="2"/>
        <v>0</v>
      </c>
      <c r="G40" s="76">
        <f t="shared" si="10"/>
        <v>0</v>
      </c>
      <c r="H40" s="14">
        <f t="shared" si="15"/>
        <v>0</v>
      </c>
      <c r="I40" s="17">
        <f t="shared" si="11"/>
        <v>0</v>
      </c>
      <c r="J40" s="33">
        <f>K40+L40</f>
        <v>0</v>
      </c>
      <c r="K40" s="76"/>
      <c r="L40" s="14"/>
      <c r="M40" s="14"/>
      <c r="N40" s="17"/>
      <c r="O40" s="33">
        <f>P40+Q40</f>
        <v>0</v>
      </c>
      <c r="P40" s="76"/>
      <c r="Q40" s="17"/>
      <c r="R40" s="33">
        <f>S40+T40</f>
        <v>0</v>
      </c>
      <c r="S40" s="58"/>
      <c r="T40" s="15"/>
      <c r="U40" s="76"/>
      <c r="V40" s="166"/>
      <c r="W40" s="15"/>
    </row>
    <row r="41" spans="1:23" s="7" customFormat="1" ht="12.75">
      <c r="A41" s="39" t="s">
        <v>39</v>
      </c>
      <c r="B41" s="18"/>
      <c r="C41" s="12">
        <f>C42</f>
        <v>0</v>
      </c>
      <c r="D41" s="12">
        <f>D42</f>
        <v>0</v>
      </c>
      <c r="E41" s="10">
        <f>E42</f>
        <v>0</v>
      </c>
      <c r="F41" s="32">
        <f>G41+H41+I41</f>
        <v>0</v>
      </c>
      <c r="G41" s="76">
        <f>G42</f>
        <v>0</v>
      </c>
      <c r="H41" s="76">
        <f>H42</f>
        <v>0</v>
      </c>
      <c r="I41" s="76">
        <f>I42</f>
        <v>0</v>
      </c>
      <c r="J41" s="32">
        <f aca="true" t="shared" si="17" ref="J41:W41">J42</f>
        <v>0</v>
      </c>
      <c r="K41" s="75">
        <f t="shared" si="17"/>
        <v>0</v>
      </c>
      <c r="L41" s="12">
        <f t="shared" si="17"/>
        <v>0</v>
      </c>
      <c r="M41" s="12">
        <f t="shared" si="17"/>
        <v>0</v>
      </c>
      <c r="N41" s="10">
        <f t="shared" si="17"/>
        <v>0</v>
      </c>
      <c r="O41" s="32">
        <f t="shared" si="17"/>
        <v>0</v>
      </c>
      <c r="P41" s="75">
        <f>P42</f>
        <v>0</v>
      </c>
      <c r="Q41" s="75">
        <f>Q42</f>
        <v>0</v>
      </c>
      <c r="R41" s="32">
        <f t="shared" si="17"/>
        <v>0</v>
      </c>
      <c r="S41" s="125">
        <f t="shared" si="17"/>
        <v>0</v>
      </c>
      <c r="T41" s="11">
        <f t="shared" si="17"/>
        <v>0</v>
      </c>
      <c r="U41" s="75">
        <f>U42</f>
        <v>0</v>
      </c>
      <c r="V41" s="167"/>
      <c r="W41" s="11">
        <f t="shared" si="17"/>
        <v>0</v>
      </c>
    </row>
    <row r="42" spans="1:23" s="16" customFormat="1" ht="12.75">
      <c r="A42" s="40" t="s">
        <v>40</v>
      </c>
      <c r="B42" s="13" t="s">
        <v>41</v>
      </c>
      <c r="C42" s="14"/>
      <c r="D42" s="14"/>
      <c r="E42" s="17"/>
      <c r="F42" s="177">
        <f t="shared" si="2"/>
        <v>0</v>
      </c>
      <c r="G42" s="76">
        <f t="shared" si="10"/>
        <v>0</v>
      </c>
      <c r="H42" s="14">
        <f>L42+M42+N42+P42+R42+U42+W42</f>
        <v>0</v>
      </c>
      <c r="I42" s="17">
        <f t="shared" si="11"/>
        <v>0</v>
      </c>
      <c r="J42" s="33">
        <f>K42+L42</f>
        <v>0</v>
      </c>
      <c r="K42" s="76"/>
      <c r="L42" s="14"/>
      <c r="M42" s="14"/>
      <c r="N42" s="17"/>
      <c r="O42" s="33"/>
      <c r="P42" s="76"/>
      <c r="Q42" s="17"/>
      <c r="R42" s="33">
        <f>S42+T42</f>
        <v>0</v>
      </c>
      <c r="S42" s="58"/>
      <c r="T42" s="15"/>
      <c r="U42" s="76"/>
      <c r="V42" s="166"/>
      <c r="W42" s="15"/>
    </row>
    <row r="43" spans="1:23" s="7" customFormat="1" ht="22.5">
      <c r="A43" s="39" t="s">
        <v>42</v>
      </c>
      <c r="B43" s="18"/>
      <c r="C43" s="12">
        <f>C44</f>
        <v>0</v>
      </c>
      <c r="D43" s="12">
        <f>D44</f>
        <v>0</v>
      </c>
      <c r="E43" s="10">
        <f aca="true" t="shared" si="18" ref="E43:W43">E44</f>
        <v>0</v>
      </c>
      <c r="F43" s="32">
        <f>G43+H43+I43</f>
        <v>0</v>
      </c>
      <c r="G43" s="76">
        <f>G44</f>
        <v>0</v>
      </c>
      <c r="H43" s="76">
        <f>H44</f>
        <v>0</v>
      </c>
      <c r="I43" s="76">
        <f>I44</f>
        <v>0</v>
      </c>
      <c r="J43" s="32">
        <f>J44</f>
        <v>0</v>
      </c>
      <c r="K43" s="75">
        <f t="shared" si="18"/>
        <v>0</v>
      </c>
      <c r="L43" s="12">
        <f t="shared" si="18"/>
        <v>0</v>
      </c>
      <c r="M43" s="12">
        <f t="shared" si="18"/>
        <v>0</v>
      </c>
      <c r="N43" s="10">
        <f t="shared" si="18"/>
        <v>0</v>
      </c>
      <c r="O43" s="32">
        <f t="shared" si="18"/>
        <v>0</v>
      </c>
      <c r="P43" s="75">
        <f>P44</f>
        <v>0</v>
      </c>
      <c r="Q43" s="75">
        <f>Q44</f>
        <v>0</v>
      </c>
      <c r="R43" s="32">
        <f>R44</f>
        <v>0</v>
      </c>
      <c r="S43" s="125">
        <f t="shared" si="18"/>
        <v>0</v>
      </c>
      <c r="T43" s="11">
        <f t="shared" si="18"/>
        <v>0</v>
      </c>
      <c r="U43" s="75">
        <f t="shared" si="18"/>
        <v>0</v>
      </c>
      <c r="V43" s="167"/>
      <c r="W43" s="11">
        <f t="shared" si="18"/>
        <v>0</v>
      </c>
    </row>
    <row r="44" spans="1:23" s="16" customFormat="1" ht="12.75">
      <c r="A44" s="40" t="s">
        <v>43</v>
      </c>
      <c r="B44" s="13" t="s">
        <v>44</v>
      </c>
      <c r="C44" s="14"/>
      <c r="D44" s="14"/>
      <c r="E44" s="17"/>
      <c r="F44" s="177">
        <f t="shared" si="2"/>
        <v>0</v>
      </c>
      <c r="G44" s="76">
        <f t="shared" si="10"/>
        <v>0</v>
      </c>
      <c r="H44" s="14">
        <f>L44+M44+N44+P44+R44+U44+W44</f>
        <v>0</v>
      </c>
      <c r="I44" s="17">
        <f t="shared" si="11"/>
        <v>0</v>
      </c>
      <c r="J44" s="33">
        <f>K44+L44</f>
        <v>0</v>
      </c>
      <c r="K44" s="76"/>
      <c r="L44" s="14"/>
      <c r="M44" s="14"/>
      <c r="N44" s="17"/>
      <c r="O44" s="33">
        <f>P44+Q44</f>
        <v>0</v>
      </c>
      <c r="P44" s="76"/>
      <c r="Q44" s="17"/>
      <c r="R44" s="33">
        <f>S44+T44</f>
        <v>0</v>
      </c>
      <c r="S44" s="58"/>
      <c r="T44" s="15"/>
      <c r="U44" s="76"/>
      <c r="V44" s="166"/>
      <c r="W44" s="15"/>
    </row>
    <row r="45" spans="1:23" s="7" customFormat="1" ht="22.5">
      <c r="A45" s="39" t="s">
        <v>45</v>
      </c>
      <c r="B45" s="9"/>
      <c r="C45" s="12">
        <f>+C46+C51+C52+C53+C54+C55+C56+C57+C58+C59+C60+C61+C62+C63+C64</f>
        <v>554146.58</v>
      </c>
      <c r="D45" s="12">
        <f aca="true" t="shared" si="19" ref="D45:W45">+D46+D51+D52+D53+D54+D55+D56+D57+D58+D59+D60+D61+D62+D63+D64</f>
        <v>554146.58</v>
      </c>
      <c r="E45" s="12">
        <f t="shared" si="19"/>
        <v>625244.65</v>
      </c>
      <c r="F45" s="177">
        <f t="shared" si="2"/>
        <v>625244.65</v>
      </c>
      <c r="G45" s="12">
        <f t="shared" si="19"/>
        <v>0</v>
      </c>
      <c r="H45" s="12">
        <f t="shared" si="19"/>
        <v>625244.65</v>
      </c>
      <c r="I45" s="12">
        <f t="shared" si="19"/>
        <v>0</v>
      </c>
      <c r="J45" s="33">
        <f t="shared" si="19"/>
        <v>0</v>
      </c>
      <c r="K45" s="12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0</v>
      </c>
      <c r="O45" s="33">
        <f t="shared" si="19"/>
        <v>0</v>
      </c>
      <c r="P45" s="12">
        <f t="shared" si="19"/>
        <v>0</v>
      </c>
      <c r="Q45" s="12">
        <f t="shared" si="19"/>
        <v>0</v>
      </c>
      <c r="R45" s="33">
        <f t="shared" si="19"/>
        <v>87934.5</v>
      </c>
      <c r="S45" s="12">
        <f t="shared" si="19"/>
        <v>87934.5</v>
      </c>
      <c r="T45" s="12">
        <f t="shared" si="19"/>
        <v>0</v>
      </c>
      <c r="U45" s="12">
        <f t="shared" si="19"/>
        <v>0</v>
      </c>
      <c r="V45" s="12">
        <f t="shared" si="19"/>
        <v>0</v>
      </c>
      <c r="W45" s="12">
        <f t="shared" si="19"/>
        <v>537310.15</v>
      </c>
    </row>
    <row r="46" spans="1:25" s="16" customFormat="1" ht="24">
      <c r="A46" s="41" t="s">
        <v>171</v>
      </c>
      <c r="B46" s="13" t="s">
        <v>46</v>
      </c>
      <c r="C46" s="14">
        <f>SUM(C47:C50)</f>
        <v>87934.5</v>
      </c>
      <c r="D46" s="14">
        <f aca="true" t="shared" si="20" ref="D46:W46">SUM(D47:D50)</f>
        <v>87934.5</v>
      </c>
      <c r="E46" s="17">
        <f t="shared" si="20"/>
        <v>87934.5</v>
      </c>
      <c r="F46" s="177">
        <f t="shared" si="2"/>
        <v>87934.5</v>
      </c>
      <c r="G46" s="76">
        <f t="shared" si="20"/>
        <v>0</v>
      </c>
      <c r="H46" s="14">
        <f t="shared" si="20"/>
        <v>87934.5</v>
      </c>
      <c r="I46" s="17">
        <f t="shared" si="20"/>
        <v>0</v>
      </c>
      <c r="J46" s="33">
        <f t="shared" si="20"/>
        <v>0</v>
      </c>
      <c r="K46" s="76">
        <f>SUM(K47:K50)</f>
        <v>0</v>
      </c>
      <c r="L46" s="14">
        <f t="shared" si="20"/>
        <v>0</v>
      </c>
      <c r="M46" s="14">
        <f t="shared" si="20"/>
        <v>0</v>
      </c>
      <c r="N46" s="17">
        <f t="shared" si="20"/>
        <v>0</v>
      </c>
      <c r="O46" s="33">
        <f t="shared" si="20"/>
        <v>0</v>
      </c>
      <c r="P46" s="76">
        <f t="shared" si="20"/>
        <v>0</v>
      </c>
      <c r="Q46" s="17">
        <f t="shared" si="20"/>
        <v>0</v>
      </c>
      <c r="R46" s="33">
        <f t="shared" si="20"/>
        <v>87934.5</v>
      </c>
      <c r="S46" s="58">
        <f t="shared" si="20"/>
        <v>87934.5</v>
      </c>
      <c r="T46" s="15">
        <f t="shared" si="20"/>
        <v>0</v>
      </c>
      <c r="U46" s="75">
        <f t="shared" si="20"/>
        <v>0</v>
      </c>
      <c r="V46" s="167"/>
      <c r="W46" s="15">
        <f t="shared" si="20"/>
        <v>0</v>
      </c>
      <c r="Y46" s="47"/>
    </row>
    <row r="47" spans="1:25" s="27" customFormat="1" ht="12.75">
      <c r="A47" s="44" t="s">
        <v>144</v>
      </c>
      <c r="B47" s="24"/>
      <c r="C47" s="70">
        <v>76519.38</v>
      </c>
      <c r="D47" s="70">
        <v>76519.38</v>
      </c>
      <c r="E47" s="70">
        <v>76519.38</v>
      </c>
      <c r="F47" s="177">
        <f t="shared" si="2"/>
        <v>76519.38</v>
      </c>
      <c r="G47" s="77">
        <f t="shared" si="10"/>
        <v>0</v>
      </c>
      <c r="H47" s="38">
        <f aca="true" t="shared" si="21" ref="H47:H64">L47+M47+N47+P47+R47+U47+W47</f>
        <v>76519.38</v>
      </c>
      <c r="I47" s="69">
        <f t="shared" si="11"/>
        <v>0</v>
      </c>
      <c r="J47" s="59">
        <f>K47+L47</f>
        <v>0</v>
      </c>
      <c r="K47" s="79"/>
      <c r="L47" s="30"/>
      <c r="M47" s="30"/>
      <c r="N47" s="82"/>
      <c r="O47" s="59">
        <f>P47+Q47</f>
        <v>0</v>
      </c>
      <c r="P47" s="83"/>
      <c r="Q47" s="70"/>
      <c r="R47" s="59">
        <f aca="true" t="shared" si="22" ref="R47:R64">S47+T47</f>
        <v>76519.38</v>
      </c>
      <c r="S47" s="128">
        <f>E47</f>
        <v>76519.38</v>
      </c>
      <c r="T47" s="26"/>
      <c r="U47" s="83"/>
      <c r="V47" s="171"/>
      <c r="W47" s="26"/>
      <c r="Y47" s="47"/>
    </row>
    <row r="48" spans="1:25" s="27" customFormat="1" ht="12.75">
      <c r="A48" s="44" t="s">
        <v>145</v>
      </c>
      <c r="B48" s="24"/>
      <c r="C48" s="70">
        <v>11415.12</v>
      </c>
      <c r="D48" s="70">
        <v>11415.12</v>
      </c>
      <c r="E48" s="70">
        <v>11415.12</v>
      </c>
      <c r="F48" s="177">
        <f t="shared" si="2"/>
        <v>11415.12</v>
      </c>
      <c r="G48" s="77">
        <f t="shared" si="10"/>
        <v>0</v>
      </c>
      <c r="H48" s="38">
        <f t="shared" si="21"/>
        <v>11415.12</v>
      </c>
      <c r="I48" s="69">
        <f t="shared" si="11"/>
        <v>0</v>
      </c>
      <c r="J48" s="59">
        <f>K48+L48</f>
        <v>0</v>
      </c>
      <c r="K48" s="79"/>
      <c r="L48" s="30"/>
      <c r="M48" s="30"/>
      <c r="N48" s="82"/>
      <c r="O48" s="59">
        <f>P48+Q48</f>
        <v>0</v>
      </c>
      <c r="P48" s="83"/>
      <c r="Q48" s="70"/>
      <c r="R48" s="59">
        <f t="shared" si="22"/>
        <v>11415.12</v>
      </c>
      <c r="S48" s="128">
        <f>E48</f>
        <v>11415.12</v>
      </c>
      <c r="T48" s="26"/>
      <c r="U48" s="83"/>
      <c r="V48" s="171"/>
      <c r="W48" s="26"/>
      <c r="Y48" s="47"/>
    </row>
    <row r="49" spans="1:25" s="27" customFormat="1" ht="24">
      <c r="A49" s="44" t="s">
        <v>146</v>
      </c>
      <c r="B49" s="24"/>
      <c r="C49" s="25"/>
      <c r="D49" s="25"/>
      <c r="E49" s="70"/>
      <c r="F49" s="177">
        <f t="shared" si="2"/>
        <v>0</v>
      </c>
      <c r="G49" s="77">
        <f t="shared" si="10"/>
        <v>0</v>
      </c>
      <c r="H49" s="38">
        <f t="shared" si="21"/>
        <v>0</v>
      </c>
      <c r="I49" s="69">
        <f t="shared" si="11"/>
        <v>0</v>
      </c>
      <c r="J49" s="59">
        <f>K49+L49</f>
        <v>0</v>
      </c>
      <c r="K49" s="79"/>
      <c r="L49" s="30"/>
      <c r="M49" s="30"/>
      <c r="N49" s="82"/>
      <c r="O49" s="59">
        <f>P49+Q49</f>
        <v>0</v>
      </c>
      <c r="P49" s="83"/>
      <c r="Q49" s="70"/>
      <c r="R49" s="59">
        <f t="shared" si="22"/>
        <v>0</v>
      </c>
      <c r="S49" s="128"/>
      <c r="T49" s="26"/>
      <c r="U49" s="83"/>
      <c r="V49" s="171"/>
      <c r="W49" s="26"/>
      <c r="Y49" s="47"/>
    </row>
    <row r="50" spans="1:25" s="27" customFormat="1" ht="24">
      <c r="A50" s="44" t="s">
        <v>147</v>
      </c>
      <c r="B50" s="24"/>
      <c r="C50" s="25"/>
      <c r="D50" s="25"/>
      <c r="E50" s="70"/>
      <c r="F50" s="177">
        <f t="shared" si="2"/>
        <v>0</v>
      </c>
      <c r="G50" s="77">
        <f t="shared" si="10"/>
        <v>0</v>
      </c>
      <c r="H50" s="38">
        <f t="shared" si="21"/>
        <v>0</v>
      </c>
      <c r="I50" s="69">
        <f t="shared" si="11"/>
        <v>0</v>
      </c>
      <c r="J50" s="59">
        <f>K50+L50</f>
        <v>0</v>
      </c>
      <c r="K50" s="79"/>
      <c r="L50" s="30"/>
      <c r="M50" s="30"/>
      <c r="N50" s="82"/>
      <c r="O50" s="59">
        <f>P50+Q50</f>
        <v>0</v>
      </c>
      <c r="P50" s="83"/>
      <c r="Q50" s="70"/>
      <c r="R50" s="59">
        <f t="shared" si="22"/>
        <v>0</v>
      </c>
      <c r="S50" s="128"/>
      <c r="T50" s="26"/>
      <c r="U50" s="83"/>
      <c r="V50" s="171"/>
      <c r="W50" s="26"/>
      <c r="Y50" s="47"/>
    </row>
    <row r="51" spans="1:25" s="16" customFormat="1" ht="84">
      <c r="A51" s="40" t="s">
        <v>172</v>
      </c>
      <c r="B51" s="13" t="s">
        <v>47</v>
      </c>
      <c r="C51" s="14">
        <v>117000</v>
      </c>
      <c r="D51" s="14">
        <v>117000</v>
      </c>
      <c r="E51" s="17">
        <v>188098.07</v>
      </c>
      <c r="F51" s="177">
        <f t="shared" si="2"/>
        <v>188098.07</v>
      </c>
      <c r="G51" s="76">
        <f t="shared" si="10"/>
        <v>0</v>
      </c>
      <c r="H51" s="14">
        <f t="shared" si="21"/>
        <v>188098.07</v>
      </c>
      <c r="I51" s="17">
        <f t="shared" si="11"/>
        <v>0</v>
      </c>
      <c r="J51" s="33">
        <f>K51+L51</f>
        <v>0</v>
      </c>
      <c r="K51" s="76"/>
      <c r="L51" s="14"/>
      <c r="M51" s="14"/>
      <c r="N51" s="17"/>
      <c r="O51" s="33">
        <f>P51+Q51</f>
        <v>0</v>
      </c>
      <c r="P51" s="76"/>
      <c r="Q51" s="17"/>
      <c r="R51" s="33">
        <f t="shared" si="22"/>
        <v>0</v>
      </c>
      <c r="S51" s="58"/>
      <c r="T51" s="15"/>
      <c r="U51" s="76"/>
      <c r="V51" s="166"/>
      <c r="W51" s="15">
        <f>E51</f>
        <v>188098.07</v>
      </c>
      <c r="Y51" s="48"/>
    </row>
    <row r="52" spans="1:26" s="16" customFormat="1" ht="36">
      <c r="A52" s="40" t="s">
        <v>48</v>
      </c>
      <c r="B52" s="13" t="s">
        <v>49</v>
      </c>
      <c r="C52" s="14"/>
      <c r="D52" s="14"/>
      <c r="E52" s="17"/>
      <c r="F52" s="177">
        <f t="shared" si="2"/>
        <v>0</v>
      </c>
      <c r="G52" s="76">
        <f t="shared" si="10"/>
        <v>0</v>
      </c>
      <c r="H52" s="14">
        <f t="shared" si="21"/>
        <v>0</v>
      </c>
      <c r="I52" s="17">
        <f t="shared" si="11"/>
        <v>0</v>
      </c>
      <c r="J52" s="33">
        <f aca="true" t="shared" si="23" ref="J52:J64">K52+L52</f>
        <v>0</v>
      </c>
      <c r="K52" s="76"/>
      <c r="L52" s="14"/>
      <c r="M52" s="14"/>
      <c r="N52" s="17"/>
      <c r="O52" s="33">
        <f aca="true" t="shared" si="24" ref="O52:O64">P52+Q52</f>
        <v>0</v>
      </c>
      <c r="P52" s="76"/>
      <c r="Q52" s="17"/>
      <c r="R52" s="33">
        <f t="shared" si="22"/>
        <v>0</v>
      </c>
      <c r="S52" s="58"/>
      <c r="T52" s="15"/>
      <c r="U52" s="76"/>
      <c r="V52" s="166"/>
      <c r="W52" s="15"/>
      <c r="Y52" s="46"/>
      <c r="Z52" s="49"/>
    </row>
    <row r="53" spans="1:23" s="16" customFormat="1" ht="12.75">
      <c r="A53" s="40" t="s">
        <v>50</v>
      </c>
      <c r="B53" s="13" t="s">
        <v>51</v>
      </c>
      <c r="C53" s="14"/>
      <c r="D53" s="14"/>
      <c r="E53" s="17"/>
      <c r="F53" s="177">
        <f t="shared" si="2"/>
        <v>0</v>
      </c>
      <c r="G53" s="76">
        <f t="shared" si="10"/>
        <v>0</v>
      </c>
      <c r="H53" s="14">
        <f t="shared" si="21"/>
        <v>0</v>
      </c>
      <c r="I53" s="17">
        <f t="shared" si="11"/>
        <v>0</v>
      </c>
      <c r="J53" s="33">
        <f t="shared" si="23"/>
        <v>0</v>
      </c>
      <c r="K53" s="76"/>
      <c r="L53" s="14"/>
      <c r="M53" s="14"/>
      <c r="N53" s="17"/>
      <c r="O53" s="33">
        <f t="shared" si="24"/>
        <v>0</v>
      </c>
      <c r="P53" s="76"/>
      <c r="Q53" s="17"/>
      <c r="R53" s="33">
        <f t="shared" si="22"/>
        <v>0</v>
      </c>
      <c r="S53" s="58"/>
      <c r="T53" s="15"/>
      <c r="U53" s="76"/>
      <c r="V53" s="166"/>
      <c r="W53" s="15"/>
    </row>
    <row r="54" spans="1:23" s="16" customFormat="1" ht="12.75">
      <c r="A54" s="40" t="s">
        <v>52</v>
      </c>
      <c r="B54" s="13" t="s">
        <v>53</v>
      </c>
      <c r="C54" s="14">
        <v>192502.8</v>
      </c>
      <c r="D54" s="14">
        <v>192502.8</v>
      </c>
      <c r="E54" s="17">
        <v>192502.8</v>
      </c>
      <c r="F54" s="177">
        <f t="shared" si="2"/>
        <v>192502.8</v>
      </c>
      <c r="G54" s="76">
        <f t="shared" si="10"/>
        <v>0</v>
      </c>
      <c r="H54" s="14">
        <f t="shared" si="21"/>
        <v>192502.8</v>
      </c>
      <c r="I54" s="17">
        <f t="shared" si="11"/>
        <v>0</v>
      </c>
      <c r="J54" s="33">
        <f t="shared" si="23"/>
        <v>0</v>
      </c>
      <c r="K54" s="76"/>
      <c r="L54" s="14"/>
      <c r="M54" s="14"/>
      <c r="N54" s="17"/>
      <c r="O54" s="33">
        <f t="shared" si="24"/>
        <v>0</v>
      </c>
      <c r="P54" s="76"/>
      <c r="Q54" s="17"/>
      <c r="R54" s="33">
        <f t="shared" si="22"/>
        <v>0</v>
      </c>
      <c r="S54" s="58"/>
      <c r="T54" s="15"/>
      <c r="U54" s="76"/>
      <c r="V54" s="166"/>
      <c r="W54" s="15">
        <f>E54</f>
        <v>192502.8</v>
      </c>
    </row>
    <row r="55" spans="1:23" s="16" customFormat="1" ht="24">
      <c r="A55" s="40" t="s">
        <v>116</v>
      </c>
      <c r="B55" s="13" t="s">
        <v>117</v>
      </c>
      <c r="C55" s="14"/>
      <c r="D55" s="14"/>
      <c r="E55" s="17"/>
      <c r="F55" s="177">
        <f t="shared" si="2"/>
        <v>0</v>
      </c>
      <c r="G55" s="76">
        <f t="shared" si="10"/>
        <v>0</v>
      </c>
      <c r="H55" s="14">
        <f t="shared" si="21"/>
        <v>0</v>
      </c>
      <c r="I55" s="17">
        <f t="shared" si="11"/>
        <v>0</v>
      </c>
      <c r="J55" s="33">
        <f t="shared" si="23"/>
        <v>0</v>
      </c>
      <c r="K55" s="76"/>
      <c r="L55" s="14"/>
      <c r="M55" s="14"/>
      <c r="N55" s="17"/>
      <c r="O55" s="33">
        <f t="shared" si="24"/>
        <v>0</v>
      </c>
      <c r="P55" s="76"/>
      <c r="Q55" s="17"/>
      <c r="R55" s="33">
        <f t="shared" si="22"/>
        <v>0</v>
      </c>
      <c r="S55" s="58"/>
      <c r="T55" s="15"/>
      <c r="U55" s="76"/>
      <c r="V55" s="166"/>
      <c r="W55" s="15"/>
    </row>
    <row r="56" spans="1:23" s="16" customFormat="1" ht="12.75">
      <c r="A56" s="40" t="s">
        <v>118</v>
      </c>
      <c r="B56" s="13" t="s">
        <v>119</v>
      </c>
      <c r="C56" s="14"/>
      <c r="D56" s="14"/>
      <c r="E56" s="17"/>
      <c r="F56" s="177">
        <f t="shared" si="2"/>
        <v>0</v>
      </c>
      <c r="G56" s="76">
        <f t="shared" si="10"/>
        <v>0</v>
      </c>
      <c r="H56" s="14">
        <f t="shared" si="21"/>
        <v>0</v>
      </c>
      <c r="I56" s="17">
        <f t="shared" si="11"/>
        <v>0</v>
      </c>
      <c r="J56" s="33">
        <f t="shared" si="23"/>
        <v>0</v>
      </c>
      <c r="K56" s="76"/>
      <c r="L56" s="14"/>
      <c r="M56" s="14"/>
      <c r="N56" s="17"/>
      <c r="O56" s="33">
        <f t="shared" si="24"/>
        <v>0</v>
      </c>
      <c r="P56" s="76"/>
      <c r="Q56" s="17"/>
      <c r="R56" s="33">
        <f t="shared" si="22"/>
        <v>0</v>
      </c>
      <c r="S56" s="58"/>
      <c r="T56" s="15"/>
      <c r="U56" s="76"/>
      <c r="V56" s="166"/>
      <c r="W56" s="15"/>
    </row>
    <row r="57" spans="1:23" s="16" customFormat="1" ht="23.25" customHeight="1">
      <c r="A57" s="40" t="s">
        <v>120</v>
      </c>
      <c r="B57" s="13" t="s">
        <v>121</v>
      </c>
      <c r="C57" s="14"/>
      <c r="D57" s="14"/>
      <c r="E57" s="17"/>
      <c r="F57" s="177">
        <f t="shared" si="2"/>
        <v>0</v>
      </c>
      <c r="G57" s="76">
        <f t="shared" si="10"/>
        <v>0</v>
      </c>
      <c r="H57" s="14">
        <f t="shared" si="21"/>
        <v>0</v>
      </c>
      <c r="I57" s="17">
        <f t="shared" si="11"/>
        <v>0</v>
      </c>
      <c r="J57" s="33">
        <f t="shared" si="23"/>
        <v>0</v>
      </c>
      <c r="K57" s="76"/>
      <c r="L57" s="14"/>
      <c r="M57" s="14"/>
      <c r="N57" s="17"/>
      <c r="O57" s="33">
        <f t="shared" si="24"/>
        <v>0</v>
      </c>
      <c r="P57" s="76"/>
      <c r="Q57" s="17"/>
      <c r="R57" s="33">
        <f t="shared" si="22"/>
        <v>0</v>
      </c>
      <c r="S57" s="58"/>
      <c r="T57" s="15"/>
      <c r="U57" s="76"/>
      <c r="V57" s="166"/>
      <c r="W57" s="15"/>
    </row>
    <row r="58" spans="1:23" s="16" customFormat="1" ht="24">
      <c r="A58" s="40" t="s">
        <v>122</v>
      </c>
      <c r="B58" s="13" t="s">
        <v>148</v>
      </c>
      <c r="C58" s="14"/>
      <c r="D58" s="14"/>
      <c r="E58" s="17"/>
      <c r="F58" s="177">
        <f t="shared" si="2"/>
        <v>0</v>
      </c>
      <c r="G58" s="76">
        <f t="shared" si="10"/>
        <v>0</v>
      </c>
      <c r="H58" s="14">
        <f t="shared" si="21"/>
        <v>0</v>
      </c>
      <c r="I58" s="17">
        <f t="shared" si="11"/>
        <v>0</v>
      </c>
      <c r="J58" s="33">
        <f t="shared" si="23"/>
        <v>0</v>
      </c>
      <c r="K58" s="76"/>
      <c r="L58" s="14"/>
      <c r="M58" s="14"/>
      <c r="N58" s="17"/>
      <c r="O58" s="33">
        <f t="shared" si="24"/>
        <v>0</v>
      </c>
      <c r="P58" s="76"/>
      <c r="Q58" s="17"/>
      <c r="R58" s="33">
        <f t="shared" si="22"/>
        <v>0</v>
      </c>
      <c r="S58" s="58"/>
      <c r="T58" s="15"/>
      <c r="U58" s="76"/>
      <c r="V58" s="166"/>
      <c r="W58" s="15"/>
    </row>
    <row r="59" spans="1:23" s="16" customFormat="1" ht="37.5" customHeight="1">
      <c r="A59" s="40" t="s">
        <v>173</v>
      </c>
      <c r="B59" s="13" t="s">
        <v>55</v>
      </c>
      <c r="C59" s="14">
        <v>50180</v>
      </c>
      <c r="D59" s="14">
        <v>50180</v>
      </c>
      <c r="E59" s="17">
        <v>50180</v>
      </c>
      <c r="F59" s="177">
        <f t="shared" si="2"/>
        <v>50180</v>
      </c>
      <c r="G59" s="76">
        <f t="shared" si="10"/>
        <v>0</v>
      </c>
      <c r="H59" s="14">
        <f t="shared" si="21"/>
        <v>50180</v>
      </c>
      <c r="I59" s="17">
        <f t="shared" si="11"/>
        <v>0</v>
      </c>
      <c r="J59" s="33">
        <f t="shared" si="23"/>
        <v>0</v>
      </c>
      <c r="K59" s="76"/>
      <c r="L59" s="14"/>
      <c r="M59" s="14"/>
      <c r="N59" s="17"/>
      <c r="O59" s="33">
        <f t="shared" si="24"/>
        <v>0</v>
      </c>
      <c r="P59" s="76"/>
      <c r="Q59" s="17"/>
      <c r="R59" s="33">
        <f t="shared" si="22"/>
        <v>0</v>
      </c>
      <c r="S59" s="58"/>
      <c r="T59" s="15"/>
      <c r="U59" s="76"/>
      <c r="V59" s="166"/>
      <c r="W59" s="15">
        <f>E59</f>
        <v>50180</v>
      </c>
    </row>
    <row r="60" spans="1:23" s="16" customFormat="1" ht="32.25" customHeight="1">
      <c r="A60" s="40" t="s">
        <v>174</v>
      </c>
      <c r="B60" s="13" t="s">
        <v>57</v>
      </c>
      <c r="C60" s="14"/>
      <c r="D60" s="14"/>
      <c r="E60" s="17"/>
      <c r="F60" s="177">
        <f t="shared" si="2"/>
        <v>0</v>
      </c>
      <c r="G60" s="76">
        <f t="shared" si="10"/>
        <v>0</v>
      </c>
      <c r="H60" s="14">
        <f t="shared" si="21"/>
        <v>0</v>
      </c>
      <c r="I60" s="17">
        <f t="shared" si="11"/>
        <v>0</v>
      </c>
      <c r="J60" s="33">
        <f t="shared" si="23"/>
        <v>0</v>
      </c>
      <c r="K60" s="76"/>
      <c r="L60" s="14"/>
      <c r="M60" s="14"/>
      <c r="N60" s="17"/>
      <c r="O60" s="33">
        <f t="shared" si="24"/>
        <v>0</v>
      </c>
      <c r="P60" s="76"/>
      <c r="Q60" s="17"/>
      <c r="R60" s="33">
        <f t="shared" si="22"/>
        <v>0</v>
      </c>
      <c r="S60" s="58"/>
      <c r="T60" s="15"/>
      <c r="U60" s="76"/>
      <c r="V60" s="166"/>
      <c r="W60" s="15"/>
    </row>
    <row r="61" spans="1:23" s="16" customFormat="1" ht="21.75" customHeight="1">
      <c r="A61" s="40" t="s">
        <v>54</v>
      </c>
      <c r="B61" s="13" t="s">
        <v>175</v>
      </c>
      <c r="C61" s="14">
        <v>106529.28</v>
      </c>
      <c r="D61" s="14">
        <v>106529.28</v>
      </c>
      <c r="E61" s="17">
        <v>106529.28</v>
      </c>
      <c r="F61" s="177">
        <f t="shared" si="2"/>
        <v>106529.28</v>
      </c>
      <c r="G61" s="76">
        <f t="shared" si="10"/>
        <v>0</v>
      </c>
      <c r="H61" s="14">
        <f t="shared" si="21"/>
        <v>106529.28</v>
      </c>
      <c r="I61" s="17">
        <f t="shared" si="11"/>
        <v>0</v>
      </c>
      <c r="J61" s="33">
        <f t="shared" si="23"/>
        <v>0</v>
      </c>
      <c r="K61" s="76"/>
      <c r="L61" s="14"/>
      <c r="M61" s="14"/>
      <c r="N61" s="17"/>
      <c r="O61" s="33">
        <f t="shared" si="24"/>
        <v>0</v>
      </c>
      <c r="P61" s="76"/>
      <c r="Q61" s="17"/>
      <c r="R61" s="33"/>
      <c r="S61" s="58"/>
      <c r="T61" s="15"/>
      <c r="U61" s="76"/>
      <c r="V61" s="166"/>
      <c r="W61" s="15">
        <f>E61</f>
        <v>106529.28</v>
      </c>
    </row>
    <row r="62" spans="1:23" s="16" customFormat="1" ht="48">
      <c r="A62" s="40" t="s">
        <v>56</v>
      </c>
      <c r="B62" s="13" t="s">
        <v>176</v>
      </c>
      <c r="C62" s="14"/>
      <c r="D62" s="14"/>
      <c r="E62" s="17"/>
      <c r="F62" s="177">
        <f t="shared" si="2"/>
        <v>0</v>
      </c>
      <c r="G62" s="76">
        <f t="shared" si="10"/>
        <v>0</v>
      </c>
      <c r="H62" s="14">
        <f t="shared" si="21"/>
        <v>0</v>
      </c>
      <c r="I62" s="17">
        <f t="shared" si="11"/>
        <v>0</v>
      </c>
      <c r="J62" s="33">
        <f t="shared" si="23"/>
        <v>0</v>
      </c>
      <c r="K62" s="76"/>
      <c r="L62" s="14"/>
      <c r="M62" s="14"/>
      <c r="N62" s="17"/>
      <c r="O62" s="33">
        <f t="shared" si="24"/>
        <v>0</v>
      </c>
      <c r="P62" s="76"/>
      <c r="Q62" s="17"/>
      <c r="R62" s="33"/>
      <c r="S62" s="58"/>
      <c r="T62" s="15"/>
      <c r="U62" s="76"/>
      <c r="V62" s="166"/>
      <c r="W62" s="15"/>
    </row>
    <row r="63" spans="1:25" s="16" customFormat="1" ht="24">
      <c r="A63" s="40" t="s">
        <v>58</v>
      </c>
      <c r="B63" s="13" t="s">
        <v>59</v>
      </c>
      <c r="C63" s="14"/>
      <c r="D63" s="14"/>
      <c r="E63" s="17"/>
      <c r="F63" s="177">
        <f t="shared" si="2"/>
        <v>0</v>
      </c>
      <c r="G63" s="76">
        <f t="shared" si="10"/>
        <v>0</v>
      </c>
      <c r="H63" s="14">
        <f t="shared" si="21"/>
        <v>0</v>
      </c>
      <c r="I63" s="17">
        <f t="shared" si="11"/>
        <v>0</v>
      </c>
      <c r="J63" s="33">
        <f t="shared" si="23"/>
        <v>0</v>
      </c>
      <c r="K63" s="76"/>
      <c r="L63" s="14"/>
      <c r="M63" s="14"/>
      <c r="N63" s="17"/>
      <c r="O63" s="33">
        <f t="shared" si="24"/>
        <v>0</v>
      </c>
      <c r="P63" s="76"/>
      <c r="Q63" s="17"/>
      <c r="R63" s="33">
        <f t="shared" si="22"/>
        <v>0</v>
      </c>
      <c r="S63" s="58"/>
      <c r="T63" s="15"/>
      <c r="U63" s="76"/>
      <c r="V63" s="166"/>
      <c r="W63" s="15"/>
      <c r="Y63" s="46"/>
    </row>
    <row r="64" spans="1:23" s="16" customFormat="1" ht="12.75">
      <c r="A64" s="40" t="s">
        <v>11</v>
      </c>
      <c r="B64" s="13" t="s">
        <v>12</v>
      </c>
      <c r="C64" s="14"/>
      <c r="D64" s="14"/>
      <c r="E64" s="17"/>
      <c r="F64" s="177">
        <f t="shared" si="2"/>
        <v>0</v>
      </c>
      <c r="G64" s="76">
        <f t="shared" si="10"/>
        <v>0</v>
      </c>
      <c r="H64" s="14">
        <f t="shared" si="21"/>
        <v>0</v>
      </c>
      <c r="I64" s="17">
        <f t="shared" si="11"/>
        <v>0</v>
      </c>
      <c r="J64" s="33">
        <f t="shared" si="23"/>
        <v>0</v>
      </c>
      <c r="K64" s="76"/>
      <c r="L64" s="14"/>
      <c r="M64" s="14"/>
      <c r="N64" s="17"/>
      <c r="O64" s="33">
        <f t="shared" si="24"/>
        <v>0</v>
      </c>
      <c r="P64" s="76"/>
      <c r="Q64" s="17"/>
      <c r="R64" s="33">
        <f t="shared" si="22"/>
        <v>0</v>
      </c>
      <c r="S64" s="58"/>
      <c r="T64" s="15"/>
      <c r="U64" s="76"/>
      <c r="V64" s="166"/>
      <c r="W64" s="15">
        <f>E64</f>
        <v>0</v>
      </c>
    </row>
    <row r="65" spans="1:23" s="7" customFormat="1" ht="12.75">
      <c r="A65" s="39" t="s">
        <v>60</v>
      </c>
      <c r="B65" s="9"/>
      <c r="C65" s="12">
        <f>SUM(C66:C81)</f>
        <v>235539.65000000002</v>
      </c>
      <c r="D65" s="12">
        <f aca="true" t="shared" si="25" ref="D65:W65">SUM(D66:D81)</f>
        <v>44382.740000000005</v>
      </c>
      <c r="E65" s="10">
        <f t="shared" si="25"/>
        <v>37300</v>
      </c>
      <c r="F65" s="32">
        <f>G65+H65+I65</f>
        <v>37300</v>
      </c>
      <c r="G65" s="75">
        <f t="shared" si="25"/>
        <v>0</v>
      </c>
      <c r="H65" s="12">
        <f t="shared" si="25"/>
        <v>37300</v>
      </c>
      <c r="I65" s="10">
        <f t="shared" si="25"/>
        <v>0</v>
      </c>
      <c r="J65" s="32">
        <f t="shared" si="25"/>
        <v>0</v>
      </c>
      <c r="K65" s="75">
        <f>SUM(K66:K81)</f>
        <v>0</v>
      </c>
      <c r="L65" s="12">
        <f t="shared" si="25"/>
        <v>0</v>
      </c>
      <c r="M65" s="12">
        <f t="shared" si="25"/>
        <v>0</v>
      </c>
      <c r="N65" s="10">
        <f t="shared" si="25"/>
        <v>0</v>
      </c>
      <c r="O65" s="32">
        <f t="shared" si="25"/>
        <v>0</v>
      </c>
      <c r="P65" s="75">
        <f t="shared" si="25"/>
        <v>0</v>
      </c>
      <c r="Q65" s="10">
        <f t="shared" si="25"/>
        <v>0</v>
      </c>
      <c r="R65" s="32">
        <f t="shared" si="25"/>
        <v>0</v>
      </c>
      <c r="S65" s="125">
        <f t="shared" si="25"/>
        <v>0</v>
      </c>
      <c r="T65" s="11">
        <f t="shared" si="25"/>
        <v>0</v>
      </c>
      <c r="U65" s="75">
        <f t="shared" si="25"/>
        <v>0</v>
      </c>
      <c r="V65" s="167"/>
      <c r="W65" s="11">
        <f t="shared" si="25"/>
        <v>37300</v>
      </c>
    </row>
    <row r="66" spans="1:23" s="16" customFormat="1" ht="12.75">
      <c r="A66" s="40" t="s">
        <v>61</v>
      </c>
      <c r="B66" s="13" t="s">
        <v>62</v>
      </c>
      <c r="C66" s="14">
        <v>16000</v>
      </c>
      <c r="D66" s="14">
        <v>15976.09</v>
      </c>
      <c r="E66" s="17">
        <v>16000</v>
      </c>
      <c r="F66" s="177">
        <f t="shared" si="2"/>
        <v>16000</v>
      </c>
      <c r="G66" s="76">
        <f t="shared" si="10"/>
        <v>0</v>
      </c>
      <c r="H66" s="14">
        <f>L66+M66+N66+P66+R66+U66+W66</f>
        <v>16000</v>
      </c>
      <c r="I66" s="17">
        <f t="shared" si="11"/>
        <v>0</v>
      </c>
      <c r="J66" s="33">
        <f>K66+L66</f>
        <v>0</v>
      </c>
      <c r="K66" s="76"/>
      <c r="L66" s="14"/>
      <c r="M66" s="14"/>
      <c r="N66" s="17"/>
      <c r="O66" s="33">
        <f>P66+Q66</f>
        <v>0</v>
      </c>
      <c r="P66" s="76"/>
      <c r="Q66" s="17"/>
      <c r="R66" s="33">
        <f aca="true" t="shared" si="26" ref="R66:R81">S66+T66</f>
        <v>0</v>
      </c>
      <c r="S66" s="58"/>
      <c r="T66" s="15"/>
      <c r="U66" s="76"/>
      <c r="V66" s="166"/>
      <c r="W66" s="15">
        <f>E66</f>
        <v>16000</v>
      </c>
    </row>
    <row r="67" spans="1:23" s="16" customFormat="1" ht="24" customHeight="1">
      <c r="A67" s="158" t="s">
        <v>209</v>
      </c>
      <c r="B67" s="13" t="s">
        <v>208</v>
      </c>
      <c r="C67" s="14">
        <v>181259.23</v>
      </c>
      <c r="D67" s="14"/>
      <c r="E67" s="17"/>
      <c r="F67" s="177">
        <f t="shared" si="2"/>
        <v>0</v>
      </c>
      <c r="G67" s="76"/>
      <c r="H67" s="14"/>
      <c r="I67" s="17"/>
      <c r="J67" s="33"/>
      <c r="K67" s="76"/>
      <c r="L67" s="14"/>
      <c r="M67" s="14"/>
      <c r="N67" s="17"/>
      <c r="O67" s="33"/>
      <c r="P67" s="76"/>
      <c r="Q67" s="17"/>
      <c r="R67" s="33"/>
      <c r="S67" s="58"/>
      <c r="T67" s="15"/>
      <c r="U67" s="76"/>
      <c r="V67" s="166"/>
      <c r="W67" s="15"/>
    </row>
    <row r="68" spans="1:23" s="16" customFormat="1" ht="24">
      <c r="A68" s="40" t="s">
        <v>63</v>
      </c>
      <c r="B68" s="13" t="s">
        <v>64</v>
      </c>
      <c r="C68" s="14"/>
      <c r="D68" s="14"/>
      <c r="E68" s="17"/>
      <c r="F68" s="177">
        <f t="shared" si="2"/>
        <v>0</v>
      </c>
      <c r="G68" s="76">
        <f t="shared" si="10"/>
        <v>0</v>
      </c>
      <c r="H68" s="14">
        <f aca="true" t="shared" si="27" ref="H68:H81">L68+M68+N68+P68+R68+U68+W68</f>
        <v>0</v>
      </c>
      <c r="I68" s="17">
        <f t="shared" si="11"/>
        <v>0</v>
      </c>
      <c r="J68" s="33">
        <f aca="true" t="shared" si="28" ref="J68:J81">K68+L68</f>
        <v>0</v>
      </c>
      <c r="K68" s="76"/>
      <c r="L68" s="14"/>
      <c r="M68" s="14"/>
      <c r="N68" s="17"/>
      <c r="O68" s="33">
        <f aca="true" t="shared" si="29" ref="O68:O81">P68+Q68</f>
        <v>0</v>
      </c>
      <c r="P68" s="76"/>
      <c r="Q68" s="17"/>
      <c r="R68" s="33">
        <f t="shared" si="26"/>
        <v>0</v>
      </c>
      <c r="S68" s="58"/>
      <c r="T68" s="15"/>
      <c r="U68" s="76"/>
      <c r="V68" s="166"/>
      <c r="W68" s="15"/>
    </row>
    <row r="69" spans="1:23" s="16" customFormat="1" ht="48">
      <c r="A69" s="40" t="s">
        <v>177</v>
      </c>
      <c r="B69" s="13" t="s">
        <v>65</v>
      </c>
      <c r="C69" s="14"/>
      <c r="D69" s="14"/>
      <c r="E69" s="17"/>
      <c r="F69" s="177">
        <f t="shared" si="2"/>
        <v>0</v>
      </c>
      <c r="G69" s="76">
        <f t="shared" si="10"/>
        <v>0</v>
      </c>
      <c r="H69" s="14">
        <f t="shared" si="27"/>
        <v>0</v>
      </c>
      <c r="I69" s="17">
        <f t="shared" si="11"/>
        <v>0</v>
      </c>
      <c r="J69" s="33">
        <f t="shared" si="28"/>
        <v>0</v>
      </c>
      <c r="K69" s="76"/>
      <c r="L69" s="14"/>
      <c r="M69" s="14"/>
      <c r="N69" s="17"/>
      <c r="O69" s="33">
        <f t="shared" si="29"/>
        <v>0</v>
      </c>
      <c r="P69" s="76"/>
      <c r="Q69" s="17"/>
      <c r="R69" s="33">
        <f t="shared" si="26"/>
        <v>0</v>
      </c>
      <c r="S69" s="58"/>
      <c r="T69" s="15"/>
      <c r="U69" s="76"/>
      <c r="V69" s="166"/>
      <c r="W69" s="15"/>
    </row>
    <row r="70" spans="1:23" s="16" customFormat="1" ht="36">
      <c r="A70" s="40" t="s">
        <v>66</v>
      </c>
      <c r="B70" s="13" t="s">
        <v>67</v>
      </c>
      <c r="C70" s="14">
        <v>11300</v>
      </c>
      <c r="D70" s="14">
        <v>1600</v>
      </c>
      <c r="E70" s="17">
        <v>11300</v>
      </c>
      <c r="F70" s="177">
        <f t="shared" si="2"/>
        <v>11300</v>
      </c>
      <c r="G70" s="76">
        <f t="shared" si="10"/>
        <v>0</v>
      </c>
      <c r="H70" s="14">
        <f t="shared" si="27"/>
        <v>11300</v>
      </c>
      <c r="I70" s="17">
        <f t="shared" si="11"/>
        <v>0</v>
      </c>
      <c r="J70" s="33">
        <f t="shared" si="28"/>
        <v>0</v>
      </c>
      <c r="K70" s="76"/>
      <c r="L70" s="14"/>
      <c r="M70" s="14"/>
      <c r="N70" s="17"/>
      <c r="O70" s="33">
        <f t="shared" si="29"/>
        <v>0</v>
      </c>
      <c r="P70" s="76"/>
      <c r="Q70" s="17"/>
      <c r="R70" s="33">
        <f t="shared" si="26"/>
        <v>0</v>
      </c>
      <c r="S70" s="58"/>
      <c r="T70" s="15"/>
      <c r="U70" s="76"/>
      <c r="V70" s="166"/>
      <c r="W70" s="15">
        <f>E70</f>
        <v>11300</v>
      </c>
    </row>
    <row r="71" spans="1:23" s="16" customFormat="1" ht="48">
      <c r="A71" s="40" t="s">
        <v>68</v>
      </c>
      <c r="B71" s="13" t="s">
        <v>69</v>
      </c>
      <c r="C71" s="14"/>
      <c r="D71" s="14"/>
      <c r="E71" s="17"/>
      <c r="F71" s="177">
        <f t="shared" si="2"/>
        <v>0</v>
      </c>
      <c r="G71" s="76">
        <f t="shared" si="10"/>
        <v>0</v>
      </c>
      <c r="H71" s="14">
        <f t="shared" si="27"/>
        <v>0</v>
      </c>
      <c r="I71" s="17">
        <f t="shared" si="11"/>
        <v>0</v>
      </c>
      <c r="J71" s="33">
        <f t="shared" si="28"/>
        <v>0</v>
      </c>
      <c r="K71" s="76"/>
      <c r="L71" s="14"/>
      <c r="M71" s="14"/>
      <c r="N71" s="17"/>
      <c r="O71" s="33">
        <f t="shared" si="29"/>
        <v>0</v>
      </c>
      <c r="P71" s="76"/>
      <c r="Q71" s="17"/>
      <c r="R71" s="33">
        <f t="shared" si="26"/>
        <v>0</v>
      </c>
      <c r="S71" s="58"/>
      <c r="T71" s="15"/>
      <c r="U71" s="76"/>
      <c r="V71" s="166"/>
      <c r="W71" s="15"/>
    </row>
    <row r="72" spans="1:23" s="16" customFormat="1" ht="36">
      <c r="A72" s="40" t="s">
        <v>70</v>
      </c>
      <c r="B72" s="13" t="s">
        <v>71</v>
      </c>
      <c r="C72" s="14"/>
      <c r="D72" s="14"/>
      <c r="E72" s="17"/>
      <c r="F72" s="177">
        <f t="shared" si="2"/>
        <v>0</v>
      </c>
      <c r="G72" s="76">
        <f t="shared" si="10"/>
        <v>0</v>
      </c>
      <c r="H72" s="14">
        <f t="shared" si="27"/>
        <v>0</v>
      </c>
      <c r="I72" s="17">
        <f t="shared" si="11"/>
        <v>0</v>
      </c>
      <c r="J72" s="33">
        <f t="shared" si="28"/>
        <v>0</v>
      </c>
      <c r="K72" s="76"/>
      <c r="L72" s="14"/>
      <c r="M72" s="14"/>
      <c r="N72" s="17"/>
      <c r="O72" s="33">
        <f t="shared" si="29"/>
        <v>0</v>
      </c>
      <c r="P72" s="76"/>
      <c r="Q72" s="17"/>
      <c r="R72" s="33">
        <f t="shared" si="26"/>
        <v>0</v>
      </c>
      <c r="S72" s="58"/>
      <c r="T72" s="15"/>
      <c r="U72" s="76"/>
      <c r="V72" s="166"/>
      <c r="W72" s="15"/>
    </row>
    <row r="73" spans="1:23" s="16" customFormat="1" ht="12.75">
      <c r="A73" s="40" t="s">
        <v>123</v>
      </c>
      <c r="B73" s="13" t="s">
        <v>72</v>
      </c>
      <c r="C73" s="14"/>
      <c r="D73" s="14"/>
      <c r="E73" s="17"/>
      <c r="F73" s="177">
        <f t="shared" si="2"/>
        <v>0</v>
      </c>
      <c r="G73" s="76">
        <f t="shared" si="10"/>
        <v>0</v>
      </c>
      <c r="H73" s="14">
        <f t="shared" si="27"/>
        <v>0</v>
      </c>
      <c r="I73" s="17">
        <f t="shared" si="11"/>
        <v>0</v>
      </c>
      <c r="J73" s="33">
        <f t="shared" si="28"/>
        <v>0</v>
      </c>
      <c r="K73" s="76"/>
      <c r="L73" s="14"/>
      <c r="M73" s="14"/>
      <c r="N73" s="17"/>
      <c r="O73" s="33">
        <f t="shared" si="29"/>
        <v>0</v>
      </c>
      <c r="P73" s="76"/>
      <c r="Q73" s="17"/>
      <c r="R73" s="33">
        <f t="shared" si="26"/>
        <v>0</v>
      </c>
      <c r="S73" s="58"/>
      <c r="T73" s="15"/>
      <c r="U73" s="76"/>
      <c r="V73" s="166"/>
      <c r="W73" s="15"/>
    </row>
    <row r="74" spans="1:23" s="16" customFormat="1" ht="12.75">
      <c r="A74" s="40" t="s">
        <v>73</v>
      </c>
      <c r="B74" s="13" t="s">
        <v>74</v>
      </c>
      <c r="C74" s="14"/>
      <c r="D74" s="14"/>
      <c r="E74" s="17"/>
      <c r="F74" s="177">
        <f t="shared" si="2"/>
        <v>0</v>
      </c>
      <c r="G74" s="76">
        <f t="shared" si="10"/>
        <v>0</v>
      </c>
      <c r="H74" s="14">
        <f t="shared" si="27"/>
        <v>0</v>
      </c>
      <c r="I74" s="17">
        <f t="shared" si="11"/>
        <v>0</v>
      </c>
      <c r="J74" s="33">
        <f t="shared" si="28"/>
        <v>0</v>
      </c>
      <c r="K74" s="76"/>
      <c r="L74" s="14"/>
      <c r="M74" s="14"/>
      <c r="N74" s="17"/>
      <c r="O74" s="33">
        <f t="shared" si="29"/>
        <v>0</v>
      </c>
      <c r="P74" s="76"/>
      <c r="Q74" s="17"/>
      <c r="R74" s="33">
        <f t="shared" si="26"/>
        <v>0</v>
      </c>
      <c r="S74" s="58"/>
      <c r="T74" s="15"/>
      <c r="U74" s="76"/>
      <c r="V74" s="166"/>
      <c r="W74" s="15"/>
    </row>
    <row r="75" spans="1:23" s="16" customFormat="1" ht="24">
      <c r="A75" s="41" t="s">
        <v>75</v>
      </c>
      <c r="B75" s="13" t="s">
        <v>76</v>
      </c>
      <c r="C75" s="14"/>
      <c r="D75" s="14"/>
      <c r="E75" s="17"/>
      <c r="F75" s="177">
        <f t="shared" si="2"/>
        <v>0</v>
      </c>
      <c r="G75" s="76">
        <f t="shared" si="10"/>
        <v>0</v>
      </c>
      <c r="H75" s="14">
        <f t="shared" si="27"/>
        <v>0</v>
      </c>
      <c r="I75" s="17">
        <f t="shared" si="11"/>
        <v>0</v>
      </c>
      <c r="J75" s="33">
        <f t="shared" si="28"/>
        <v>0</v>
      </c>
      <c r="K75" s="76"/>
      <c r="L75" s="14"/>
      <c r="M75" s="14"/>
      <c r="N75" s="17"/>
      <c r="O75" s="33">
        <f t="shared" si="29"/>
        <v>0</v>
      </c>
      <c r="P75" s="76"/>
      <c r="Q75" s="17"/>
      <c r="R75" s="33">
        <f t="shared" si="26"/>
        <v>0</v>
      </c>
      <c r="S75" s="58"/>
      <c r="T75" s="15"/>
      <c r="U75" s="76"/>
      <c r="V75" s="166"/>
      <c r="W75" s="15"/>
    </row>
    <row r="76" spans="1:23" s="16" customFormat="1" ht="24">
      <c r="A76" s="41" t="s">
        <v>77</v>
      </c>
      <c r="B76" s="13" t="s">
        <v>78</v>
      </c>
      <c r="C76" s="14"/>
      <c r="D76" s="14"/>
      <c r="E76" s="17"/>
      <c r="F76" s="177">
        <f t="shared" si="2"/>
        <v>0</v>
      </c>
      <c r="G76" s="76">
        <f t="shared" si="10"/>
        <v>0</v>
      </c>
      <c r="H76" s="14">
        <f t="shared" si="27"/>
        <v>0</v>
      </c>
      <c r="I76" s="17">
        <f t="shared" si="11"/>
        <v>0</v>
      </c>
      <c r="J76" s="33">
        <f t="shared" si="28"/>
        <v>0</v>
      </c>
      <c r="K76" s="76"/>
      <c r="L76" s="14"/>
      <c r="M76" s="14"/>
      <c r="N76" s="17"/>
      <c r="O76" s="33">
        <f t="shared" si="29"/>
        <v>0</v>
      </c>
      <c r="P76" s="76"/>
      <c r="Q76" s="17"/>
      <c r="R76" s="33">
        <f t="shared" si="26"/>
        <v>0</v>
      </c>
      <c r="S76" s="58"/>
      <c r="T76" s="15"/>
      <c r="U76" s="76"/>
      <c r="V76" s="166"/>
      <c r="W76" s="15"/>
    </row>
    <row r="77" spans="1:23" s="16" customFormat="1" ht="12.75">
      <c r="A77" s="41" t="s">
        <v>224</v>
      </c>
      <c r="B77" s="13" t="s">
        <v>223</v>
      </c>
      <c r="C77" s="14"/>
      <c r="D77" s="14"/>
      <c r="E77" s="17"/>
      <c r="F77" s="177"/>
      <c r="G77" s="76"/>
      <c r="H77" s="14"/>
      <c r="I77" s="17"/>
      <c r="J77" s="33"/>
      <c r="K77" s="76"/>
      <c r="L77" s="14"/>
      <c r="M77" s="14"/>
      <c r="N77" s="17"/>
      <c r="O77" s="33"/>
      <c r="P77" s="76"/>
      <c r="Q77" s="17"/>
      <c r="R77" s="33"/>
      <c r="S77" s="58"/>
      <c r="T77" s="15"/>
      <c r="U77" s="76"/>
      <c r="V77" s="166"/>
      <c r="W77" s="15"/>
    </row>
    <row r="78" spans="1:23" s="16" customFormat="1" ht="36">
      <c r="A78" s="41" t="s">
        <v>124</v>
      </c>
      <c r="B78" s="13" t="s">
        <v>125</v>
      </c>
      <c r="C78" s="14"/>
      <c r="D78" s="14"/>
      <c r="E78" s="17"/>
      <c r="F78" s="177">
        <f t="shared" si="2"/>
        <v>0</v>
      </c>
      <c r="G78" s="76">
        <f t="shared" si="10"/>
        <v>0</v>
      </c>
      <c r="H78" s="14">
        <f t="shared" si="27"/>
        <v>0</v>
      </c>
      <c r="I78" s="17">
        <f t="shared" si="11"/>
        <v>0</v>
      </c>
      <c r="J78" s="33">
        <f t="shared" si="28"/>
        <v>0</v>
      </c>
      <c r="K78" s="76"/>
      <c r="L78" s="14"/>
      <c r="M78" s="14"/>
      <c r="N78" s="17"/>
      <c r="O78" s="33">
        <f t="shared" si="29"/>
        <v>0</v>
      </c>
      <c r="P78" s="76"/>
      <c r="Q78" s="17"/>
      <c r="R78" s="33">
        <f t="shared" si="26"/>
        <v>0</v>
      </c>
      <c r="S78" s="58"/>
      <c r="T78" s="15"/>
      <c r="U78" s="76"/>
      <c r="V78" s="166"/>
      <c r="W78" s="15"/>
    </row>
    <row r="79" spans="1:23" s="16" customFormat="1" ht="24">
      <c r="A79" s="41" t="s">
        <v>126</v>
      </c>
      <c r="B79" s="13" t="s">
        <v>127</v>
      </c>
      <c r="C79" s="14"/>
      <c r="D79" s="14"/>
      <c r="E79" s="17"/>
      <c r="F79" s="177">
        <f t="shared" si="2"/>
        <v>0</v>
      </c>
      <c r="G79" s="76">
        <f t="shared" si="10"/>
        <v>0</v>
      </c>
      <c r="H79" s="14">
        <f t="shared" si="27"/>
        <v>0</v>
      </c>
      <c r="I79" s="17">
        <f t="shared" si="11"/>
        <v>0</v>
      </c>
      <c r="J79" s="33">
        <f t="shared" si="28"/>
        <v>0</v>
      </c>
      <c r="K79" s="76"/>
      <c r="L79" s="14"/>
      <c r="M79" s="14"/>
      <c r="N79" s="17"/>
      <c r="O79" s="33">
        <f t="shared" si="29"/>
        <v>0</v>
      </c>
      <c r="P79" s="76"/>
      <c r="Q79" s="17"/>
      <c r="R79" s="33">
        <f t="shared" si="26"/>
        <v>0</v>
      </c>
      <c r="S79" s="58"/>
      <c r="T79" s="15"/>
      <c r="U79" s="76"/>
      <c r="V79" s="166"/>
      <c r="W79" s="15"/>
    </row>
    <row r="80" spans="1:23" s="16" customFormat="1" ht="24">
      <c r="A80" s="41" t="s">
        <v>149</v>
      </c>
      <c r="B80" s="13" t="s">
        <v>150</v>
      </c>
      <c r="C80" s="14">
        <v>18486.42</v>
      </c>
      <c r="D80" s="14">
        <v>18312.65</v>
      </c>
      <c r="E80" s="17"/>
      <c r="F80" s="177">
        <f t="shared" si="2"/>
        <v>0</v>
      </c>
      <c r="G80" s="76">
        <f t="shared" si="10"/>
        <v>0</v>
      </c>
      <c r="H80" s="14">
        <f t="shared" si="27"/>
        <v>0</v>
      </c>
      <c r="I80" s="17">
        <f t="shared" si="11"/>
        <v>0</v>
      </c>
      <c r="J80" s="33">
        <f t="shared" si="28"/>
        <v>0</v>
      </c>
      <c r="K80" s="76"/>
      <c r="L80" s="14"/>
      <c r="M80" s="14"/>
      <c r="N80" s="17"/>
      <c r="O80" s="33">
        <f t="shared" si="29"/>
        <v>0</v>
      </c>
      <c r="P80" s="76"/>
      <c r="Q80" s="17"/>
      <c r="R80" s="33">
        <f t="shared" si="26"/>
        <v>0</v>
      </c>
      <c r="S80" s="58"/>
      <c r="T80" s="15"/>
      <c r="U80" s="76"/>
      <c r="V80" s="166"/>
      <c r="W80" s="15"/>
    </row>
    <row r="81" spans="1:25" s="16" customFormat="1" ht="12.75">
      <c r="A81" s="40" t="s">
        <v>79</v>
      </c>
      <c r="B81" s="13" t="s">
        <v>80</v>
      </c>
      <c r="C81" s="14">
        <v>8494</v>
      </c>
      <c r="D81" s="14">
        <v>8494</v>
      </c>
      <c r="E81" s="17">
        <v>10000</v>
      </c>
      <c r="F81" s="177">
        <f>G81+H81+I81</f>
        <v>10000</v>
      </c>
      <c r="G81" s="76">
        <f t="shared" si="10"/>
        <v>0</v>
      </c>
      <c r="H81" s="14">
        <f t="shared" si="27"/>
        <v>10000</v>
      </c>
      <c r="I81" s="17">
        <f t="shared" si="11"/>
        <v>0</v>
      </c>
      <c r="J81" s="33">
        <f t="shared" si="28"/>
        <v>0</v>
      </c>
      <c r="K81" s="76"/>
      <c r="L81" s="14"/>
      <c r="M81" s="14"/>
      <c r="N81" s="17"/>
      <c r="O81" s="33">
        <f t="shared" si="29"/>
        <v>0</v>
      </c>
      <c r="P81" s="76"/>
      <c r="Q81" s="17"/>
      <c r="R81" s="33">
        <f t="shared" si="26"/>
        <v>0</v>
      </c>
      <c r="S81" s="58"/>
      <c r="T81" s="15"/>
      <c r="U81" s="76"/>
      <c r="V81" s="166"/>
      <c r="W81" s="15">
        <f>E81</f>
        <v>10000</v>
      </c>
      <c r="Y81" s="46"/>
    </row>
    <row r="82" spans="1:25" s="7" customFormat="1" ht="12.75">
      <c r="A82" s="39" t="s">
        <v>81</v>
      </c>
      <c r="B82" s="9"/>
      <c r="C82" s="12">
        <f>SUM(C83:C87)</f>
        <v>30000</v>
      </c>
      <c r="D82" s="12">
        <f aca="true" t="shared" si="30" ref="D82:W82">SUM(D83:D87)</f>
        <v>4950</v>
      </c>
      <c r="E82" s="10">
        <f t="shared" si="30"/>
        <v>30000</v>
      </c>
      <c r="F82" s="32">
        <f aca="true" t="shared" si="31" ref="F82:F113">G82+H82+I82</f>
        <v>30000</v>
      </c>
      <c r="G82" s="75">
        <f t="shared" si="30"/>
        <v>0</v>
      </c>
      <c r="H82" s="12">
        <f t="shared" si="30"/>
        <v>30000</v>
      </c>
      <c r="I82" s="10">
        <f t="shared" si="30"/>
        <v>0</v>
      </c>
      <c r="J82" s="32">
        <f t="shared" si="30"/>
        <v>0</v>
      </c>
      <c r="K82" s="75">
        <f t="shared" si="30"/>
        <v>0</v>
      </c>
      <c r="L82" s="12">
        <f t="shared" si="30"/>
        <v>0</v>
      </c>
      <c r="M82" s="12">
        <f t="shared" si="30"/>
        <v>0</v>
      </c>
      <c r="N82" s="10">
        <f t="shared" si="30"/>
        <v>0</v>
      </c>
      <c r="O82" s="32">
        <f t="shared" si="30"/>
        <v>0</v>
      </c>
      <c r="P82" s="75">
        <f t="shared" si="30"/>
        <v>0</v>
      </c>
      <c r="Q82" s="10">
        <f t="shared" si="30"/>
        <v>0</v>
      </c>
      <c r="R82" s="32">
        <f t="shared" si="30"/>
        <v>0</v>
      </c>
      <c r="S82" s="125">
        <f t="shared" si="30"/>
        <v>0</v>
      </c>
      <c r="T82" s="11">
        <f t="shared" si="30"/>
        <v>0</v>
      </c>
      <c r="U82" s="75">
        <f t="shared" si="30"/>
        <v>0</v>
      </c>
      <c r="V82" s="167"/>
      <c r="W82" s="11">
        <f t="shared" si="30"/>
        <v>30000</v>
      </c>
      <c r="Y82" s="50"/>
    </row>
    <row r="83" spans="1:23" s="16" customFormat="1" ht="24">
      <c r="A83" s="40" t="s">
        <v>82</v>
      </c>
      <c r="B83" s="13" t="s">
        <v>83</v>
      </c>
      <c r="C83" s="14"/>
      <c r="D83" s="14"/>
      <c r="E83" s="17"/>
      <c r="F83" s="177">
        <f t="shared" si="31"/>
        <v>0</v>
      </c>
      <c r="G83" s="76">
        <f t="shared" si="10"/>
        <v>0</v>
      </c>
      <c r="H83" s="14">
        <f>L83+M83+N83+P83+R83+U83+W83</f>
        <v>0</v>
      </c>
      <c r="I83" s="17">
        <f t="shared" si="11"/>
        <v>0</v>
      </c>
      <c r="J83" s="33">
        <f>K83+L83</f>
        <v>0</v>
      </c>
      <c r="K83" s="76"/>
      <c r="L83" s="14"/>
      <c r="M83" s="14"/>
      <c r="N83" s="17"/>
      <c r="O83" s="33">
        <f>P83+Q83</f>
        <v>0</v>
      </c>
      <c r="P83" s="76"/>
      <c r="Q83" s="17"/>
      <c r="R83" s="33">
        <f>S83+T83</f>
        <v>0</v>
      </c>
      <c r="S83" s="58"/>
      <c r="T83" s="15"/>
      <c r="U83" s="76"/>
      <c r="V83" s="166"/>
      <c r="W83" s="15"/>
    </row>
    <row r="84" spans="1:23" s="16" customFormat="1" ht="36">
      <c r="A84" s="40" t="s">
        <v>84</v>
      </c>
      <c r="B84" s="13" t="s">
        <v>85</v>
      </c>
      <c r="C84" s="14"/>
      <c r="D84" s="14"/>
      <c r="E84" s="17"/>
      <c r="F84" s="177">
        <f t="shared" si="31"/>
        <v>0</v>
      </c>
      <c r="G84" s="76">
        <f t="shared" si="10"/>
        <v>0</v>
      </c>
      <c r="H84" s="14">
        <f>L84+M84+N84+P84+R84+U84+W84</f>
        <v>0</v>
      </c>
      <c r="I84" s="17">
        <f t="shared" si="11"/>
        <v>0</v>
      </c>
      <c r="J84" s="33">
        <f>K84+L84</f>
        <v>0</v>
      </c>
      <c r="K84" s="76"/>
      <c r="L84" s="14"/>
      <c r="M84" s="14"/>
      <c r="N84" s="17"/>
      <c r="O84" s="33">
        <f>P84+Q84</f>
        <v>0</v>
      </c>
      <c r="P84" s="76"/>
      <c r="Q84" s="17"/>
      <c r="R84" s="33">
        <f>S84+T84</f>
        <v>0</v>
      </c>
      <c r="S84" s="58"/>
      <c r="T84" s="15"/>
      <c r="U84" s="76"/>
      <c r="V84" s="166"/>
      <c r="W84" s="15"/>
    </row>
    <row r="85" spans="1:23" s="16" customFormat="1" ht="24">
      <c r="A85" s="40" t="s">
        <v>86</v>
      </c>
      <c r="B85" s="13" t="s">
        <v>87</v>
      </c>
      <c r="C85" s="14"/>
      <c r="D85" s="14"/>
      <c r="E85" s="17"/>
      <c r="F85" s="177">
        <f t="shared" si="31"/>
        <v>0</v>
      </c>
      <c r="G85" s="76">
        <f t="shared" si="10"/>
        <v>0</v>
      </c>
      <c r="H85" s="14">
        <f>L85+M85+N85+P85+R85+U85+W85</f>
        <v>0</v>
      </c>
      <c r="I85" s="17">
        <f t="shared" si="11"/>
        <v>0</v>
      </c>
      <c r="J85" s="33">
        <f>K85+L85</f>
        <v>0</v>
      </c>
      <c r="K85" s="76"/>
      <c r="L85" s="14"/>
      <c r="M85" s="14"/>
      <c r="N85" s="17"/>
      <c r="O85" s="33">
        <f>P85+Q85</f>
        <v>0</v>
      </c>
      <c r="P85" s="76"/>
      <c r="Q85" s="17"/>
      <c r="R85" s="33">
        <f>S85+T85</f>
        <v>0</v>
      </c>
      <c r="S85" s="58"/>
      <c r="T85" s="15"/>
      <c r="U85" s="76"/>
      <c r="V85" s="166"/>
      <c r="W85" s="15"/>
    </row>
    <row r="86" spans="1:23" s="16" customFormat="1" ht="72">
      <c r="A86" s="116" t="s">
        <v>178</v>
      </c>
      <c r="B86" s="13" t="s">
        <v>88</v>
      </c>
      <c r="C86" s="14">
        <v>30000</v>
      </c>
      <c r="D86" s="14">
        <v>4950</v>
      </c>
      <c r="E86" s="17">
        <v>30000</v>
      </c>
      <c r="F86" s="177">
        <f t="shared" si="31"/>
        <v>30000</v>
      </c>
      <c r="G86" s="76">
        <f t="shared" si="10"/>
        <v>0</v>
      </c>
      <c r="H86" s="14">
        <f>L86+M86+N86+P86+R86+U86+W86</f>
        <v>30000</v>
      </c>
      <c r="I86" s="17">
        <f t="shared" si="11"/>
        <v>0</v>
      </c>
      <c r="J86" s="33">
        <f>K86+L86</f>
        <v>0</v>
      </c>
      <c r="K86" s="76"/>
      <c r="L86" s="14"/>
      <c r="M86" s="14"/>
      <c r="N86" s="17"/>
      <c r="O86" s="33">
        <f>P86+Q86</f>
        <v>0</v>
      </c>
      <c r="P86" s="76"/>
      <c r="Q86" s="17"/>
      <c r="R86" s="33">
        <f>S86+T86</f>
        <v>0</v>
      </c>
      <c r="S86" s="58"/>
      <c r="T86" s="15"/>
      <c r="U86" s="76"/>
      <c r="V86" s="166"/>
      <c r="W86" s="15">
        <f>E86</f>
        <v>30000</v>
      </c>
    </row>
    <row r="87" spans="1:23" s="16" customFormat="1" ht="12.75">
      <c r="A87" s="40" t="s">
        <v>27</v>
      </c>
      <c r="B87" s="13" t="s">
        <v>89</v>
      </c>
      <c r="C87" s="14"/>
      <c r="D87" s="14"/>
      <c r="E87" s="17"/>
      <c r="F87" s="177">
        <f t="shared" si="31"/>
        <v>0</v>
      </c>
      <c r="G87" s="76">
        <f t="shared" si="10"/>
        <v>0</v>
      </c>
      <c r="H87" s="14">
        <f>L87+M87+N87+P87+R87+U87+W87</f>
        <v>0</v>
      </c>
      <c r="I87" s="17">
        <f t="shared" si="11"/>
        <v>0</v>
      </c>
      <c r="J87" s="33">
        <f>K87+L87</f>
        <v>0</v>
      </c>
      <c r="K87" s="76"/>
      <c r="L87" s="14"/>
      <c r="M87" s="14"/>
      <c r="N87" s="17"/>
      <c r="O87" s="33">
        <f>P87+Q87</f>
        <v>0</v>
      </c>
      <c r="P87" s="76"/>
      <c r="Q87" s="17"/>
      <c r="R87" s="33">
        <f>S87+T87</f>
        <v>0</v>
      </c>
      <c r="S87" s="58"/>
      <c r="T87" s="15"/>
      <c r="U87" s="76"/>
      <c r="V87" s="166"/>
      <c r="W87" s="15"/>
    </row>
    <row r="88" spans="1:23" s="7" customFormat="1" ht="22.5">
      <c r="A88" s="39" t="s">
        <v>90</v>
      </c>
      <c r="B88" s="9"/>
      <c r="C88" s="12">
        <f>SUM(C89:C92)</f>
        <v>3116074.67</v>
      </c>
      <c r="D88" s="12">
        <f aca="true" t="shared" si="32" ref="D88:W88">SUM(D89:D92)</f>
        <v>3116074.67</v>
      </c>
      <c r="E88" s="10">
        <f t="shared" si="32"/>
        <v>5905972.95</v>
      </c>
      <c r="F88" s="32">
        <f t="shared" si="31"/>
        <v>5905972.95</v>
      </c>
      <c r="G88" s="75">
        <f t="shared" si="32"/>
        <v>5804804.75</v>
      </c>
      <c r="H88" s="12">
        <f t="shared" si="32"/>
        <v>101168.2</v>
      </c>
      <c r="I88" s="10">
        <f t="shared" si="32"/>
        <v>0</v>
      </c>
      <c r="J88" s="32">
        <f t="shared" si="32"/>
        <v>5804804.75</v>
      </c>
      <c r="K88" s="75">
        <f t="shared" si="32"/>
        <v>5804804.75</v>
      </c>
      <c r="L88" s="12">
        <f t="shared" si="32"/>
        <v>0</v>
      </c>
      <c r="M88" s="12">
        <f t="shared" si="32"/>
        <v>0</v>
      </c>
      <c r="N88" s="10">
        <f t="shared" si="32"/>
        <v>0</v>
      </c>
      <c r="O88" s="32">
        <f t="shared" si="32"/>
        <v>0</v>
      </c>
      <c r="P88" s="75">
        <f t="shared" si="32"/>
        <v>0</v>
      </c>
      <c r="Q88" s="10">
        <f t="shared" si="32"/>
        <v>0</v>
      </c>
      <c r="R88" s="32">
        <f t="shared" si="32"/>
        <v>0</v>
      </c>
      <c r="S88" s="125">
        <f t="shared" si="32"/>
        <v>0</v>
      </c>
      <c r="T88" s="11">
        <f t="shared" si="32"/>
        <v>0</v>
      </c>
      <c r="U88" s="75">
        <f t="shared" si="32"/>
        <v>0</v>
      </c>
      <c r="V88" s="167"/>
      <c r="W88" s="11">
        <f t="shared" si="32"/>
        <v>101168.2</v>
      </c>
    </row>
    <row r="89" spans="1:23" s="16" customFormat="1" ht="15" customHeight="1">
      <c r="A89" s="40" t="s">
        <v>179</v>
      </c>
      <c r="B89" s="13" t="s">
        <v>92</v>
      </c>
      <c r="C89" s="14"/>
      <c r="D89" s="14"/>
      <c r="E89" s="17"/>
      <c r="F89" s="177">
        <f t="shared" si="31"/>
        <v>0</v>
      </c>
      <c r="G89" s="76">
        <f aca="true" t="shared" si="33" ref="G89:G110">K89</f>
        <v>0</v>
      </c>
      <c r="H89" s="14">
        <f>L89+M89+N89+P89+R89+U89+W89</f>
        <v>0</v>
      </c>
      <c r="I89" s="17">
        <f aca="true" t="shared" si="34" ref="I89:I110">Q89</f>
        <v>0</v>
      </c>
      <c r="J89" s="33">
        <f>K89+L89</f>
        <v>0</v>
      </c>
      <c r="K89" s="76"/>
      <c r="L89" s="14"/>
      <c r="M89" s="14"/>
      <c r="N89" s="17"/>
      <c r="O89" s="33">
        <f>P89+Q89</f>
        <v>0</v>
      </c>
      <c r="P89" s="76"/>
      <c r="Q89" s="17"/>
      <c r="R89" s="33">
        <f>S89+T89</f>
        <v>0</v>
      </c>
      <c r="S89" s="58"/>
      <c r="T89" s="15"/>
      <c r="U89" s="76"/>
      <c r="V89" s="166"/>
      <c r="W89" s="15"/>
    </row>
    <row r="90" spans="1:23" s="16" customFormat="1" ht="40.5" customHeight="1">
      <c r="A90" s="40" t="s">
        <v>128</v>
      </c>
      <c r="B90" s="13" t="s">
        <v>129</v>
      </c>
      <c r="C90" s="14"/>
      <c r="D90" s="14"/>
      <c r="E90" s="17"/>
      <c r="F90" s="177">
        <f t="shared" si="31"/>
        <v>0</v>
      </c>
      <c r="G90" s="76">
        <f t="shared" si="33"/>
        <v>0</v>
      </c>
      <c r="H90" s="14">
        <f>L90+M90+N90+P90+R90+U90+W90</f>
        <v>0</v>
      </c>
      <c r="I90" s="17">
        <f t="shared" si="34"/>
        <v>0</v>
      </c>
      <c r="J90" s="33">
        <f>K90+L90</f>
        <v>0</v>
      </c>
      <c r="K90" s="76"/>
      <c r="L90" s="14"/>
      <c r="M90" s="14"/>
      <c r="N90" s="17"/>
      <c r="O90" s="33">
        <f>P90+Q90</f>
        <v>0</v>
      </c>
      <c r="P90" s="76"/>
      <c r="Q90" s="17"/>
      <c r="R90" s="33">
        <f>S90+T90</f>
        <v>0</v>
      </c>
      <c r="S90" s="58"/>
      <c r="T90" s="15"/>
      <c r="U90" s="76"/>
      <c r="V90" s="166"/>
      <c r="W90" s="15"/>
    </row>
    <row r="91" spans="1:23" s="16" customFormat="1" ht="48.75" customHeight="1">
      <c r="A91" s="40" t="s">
        <v>91</v>
      </c>
      <c r="B91" s="13" t="s">
        <v>180</v>
      </c>
      <c r="C91" s="14">
        <f>104617.61+3011457.06</f>
        <v>3116074.67</v>
      </c>
      <c r="D91" s="14">
        <f>104617.61+3011457.06</f>
        <v>3116074.67</v>
      </c>
      <c r="E91" s="17">
        <f>101168.2+5804804.75</f>
        <v>5905972.95</v>
      </c>
      <c r="F91" s="177">
        <f t="shared" si="31"/>
        <v>5905972.95</v>
      </c>
      <c r="G91" s="76">
        <f t="shared" si="33"/>
        <v>5804804.75</v>
      </c>
      <c r="H91" s="14">
        <f>L91+M91+N91+P91+R91+U91+W91</f>
        <v>101168.2</v>
      </c>
      <c r="I91" s="17">
        <f t="shared" si="34"/>
        <v>0</v>
      </c>
      <c r="J91" s="33">
        <f>K91+L91</f>
        <v>5804804.75</v>
      </c>
      <c r="K91" s="76">
        <v>5804804.75</v>
      </c>
      <c r="L91" s="14"/>
      <c r="M91" s="14"/>
      <c r="N91" s="17"/>
      <c r="O91" s="33">
        <f>P91+Q91</f>
        <v>0</v>
      </c>
      <c r="P91" s="76"/>
      <c r="Q91" s="17"/>
      <c r="R91" s="33"/>
      <c r="S91" s="58"/>
      <c r="T91" s="15"/>
      <c r="U91" s="76"/>
      <c r="V91" s="166"/>
      <c r="W91" s="15">
        <v>101168.2</v>
      </c>
    </row>
    <row r="92" spans="1:23" s="16" customFormat="1" ht="24">
      <c r="A92" s="40" t="s">
        <v>182</v>
      </c>
      <c r="B92" s="13" t="s">
        <v>181</v>
      </c>
      <c r="C92" s="14"/>
      <c r="D92" s="14"/>
      <c r="E92" s="17"/>
      <c r="F92" s="177">
        <f t="shared" si="31"/>
        <v>0</v>
      </c>
      <c r="G92" s="76">
        <f t="shared" si="33"/>
        <v>0</v>
      </c>
      <c r="H92" s="14">
        <f>L92+M92+N92+P92+R92+U92+W92</f>
        <v>0</v>
      </c>
      <c r="I92" s="17">
        <f t="shared" si="34"/>
        <v>0</v>
      </c>
      <c r="J92" s="33">
        <f>K92+L92</f>
        <v>0</v>
      </c>
      <c r="K92" s="76"/>
      <c r="L92" s="14"/>
      <c r="M92" s="14"/>
      <c r="N92" s="17"/>
      <c r="O92" s="33">
        <f>P92+Q92</f>
        <v>0</v>
      </c>
      <c r="P92" s="76"/>
      <c r="Q92" s="17"/>
      <c r="R92" s="33"/>
      <c r="S92" s="58"/>
      <c r="T92" s="15"/>
      <c r="U92" s="76"/>
      <c r="V92" s="166"/>
      <c r="W92" s="15"/>
    </row>
    <row r="93" spans="1:23" s="7" customFormat="1" ht="22.5">
      <c r="A93" s="39" t="s">
        <v>93</v>
      </c>
      <c r="B93" s="9"/>
      <c r="C93" s="12">
        <f>SUM(C94:C105)</f>
        <v>251953</v>
      </c>
      <c r="D93" s="12">
        <f aca="true" t="shared" si="35" ref="D93:W93">SUM(D94:D105)</f>
        <v>251952</v>
      </c>
      <c r="E93" s="10">
        <f t="shared" si="35"/>
        <v>88738.45999999999</v>
      </c>
      <c r="F93" s="32">
        <f t="shared" si="35"/>
        <v>88738.45999999999</v>
      </c>
      <c r="G93" s="75">
        <f t="shared" si="35"/>
        <v>0</v>
      </c>
      <c r="H93" s="12">
        <f t="shared" si="35"/>
        <v>88738.45999999999</v>
      </c>
      <c r="I93" s="10">
        <f t="shared" si="35"/>
        <v>0</v>
      </c>
      <c r="J93" s="32">
        <f t="shared" si="35"/>
        <v>0</v>
      </c>
      <c r="K93" s="75">
        <f t="shared" si="35"/>
        <v>0</v>
      </c>
      <c r="L93" s="12">
        <f t="shared" si="35"/>
        <v>0</v>
      </c>
      <c r="M93" s="12">
        <f t="shared" si="35"/>
        <v>0</v>
      </c>
      <c r="N93" s="10">
        <f t="shared" si="35"/>
        <v>0</v>
      </c>
      <c r="O93" s="32">
        <f t="shared" si="35"/>
        <v>0</v>
      </c>
      <c r="P93" s="75">
        <f t="shared" si="35"/>
        <v>0</v>
      </c>
      <c r="Q93" s="10">
        <f t="shared" si="35"/>
        <v>0</v>
      </c>
      <c r="R93" s="32">
        <f t="shared" si="35"/>
        <v>0</v>
      </c>
      <c r="S93" s="125">
        <f t="shared" si="35"/>
        <v>0</v>
      </c>
      <c r="T93" s="11">
        <f t="shared" si="35"/>
        <v>0</v>
      </c>
      <c r="U93" s="75">
        <f t="shared" si="35"/>
        <v>0</v>
      </c>
      <c r="V93" s="167"/>
      <c r="W93" s="11">
        <f t="shared" si="35"/>
        <v>88738.45999999999</v>
      </c>
    </row>
    <row r="94" spans="1:23" s="16" customFormat="1" ht="12.75">
      <c r="A94" s="40" t="s">
        <v>94</v>
      </c>
      <c r="B94" s="13" t="s">
        <v>95</v>
      </c>
      <c r="C94" s="14"/>
      <c r="D94" s="14"/>
      <c r="E94" s="17"/>
      <c r="F94" s="177">
        <f t="shared" si="31"/>
        <v>0</v>
      </c>
      <c r="G94" s="76">
        <f t="shared" si="33"/>
        <v>0</v>
      </c>
      <c r="H94" s="14">
        <f aca="true" t="shared" si="36" ref="H94:H105">L94+M94+N94+P94+R94+U94+W94</f>
        <v>0</v>
      </c>
      <c r="I94" s="17">
        <f t="shared" si="34"/>
        <v>0</v>
      </c>
      <c r="J94" s="33">
        <f>K94+L94</f>
        <v>0</v>
      </c>
      <c r="K94" s="76"/>
      <c r="L94" s="14"/>
      <c r="M94" s="14"/>
      <c r="N94" s="17"/>
      <c r="O94" s="33">
        <f>P94+Q94</f>
        <v>0</v>
      </c>
      <c r="P94" s="76"/>
      <c r="Q94" s="17"/>
      <c r="R94" s="33">
        <f aca="true" t="shared" si="37" ref="R94:R105">S94+T94</f>
        <v>0</v>
      </c>
      <c r="S94" s="58"/>
      <c r="T94" s="15"/>
      <c r="U94" s="76"/>
      <c r="V94" s="166"/>
      <c r="W94" s="15"/>
    </row>
    <row r="95" spans="1:23" s="16" customFormat="1" ht="24">
      <c r="A95" s="40" t="s">
        <v>96</v>
      </c>
      <c r="B95" s="13" t="s">
        <v>97</v>
      </c>
      <c r="C95" s="14"/>
      <c r="D95" s="14"/>
      <c r="E95" s="17"/>
      <c r="F95" s="177">
        <f t="shared" si="31"/>
        <v>0</v>
      </c>
      <c r="G95" s="76">
        <f t="shared" si="33"/>
        <v>0</v>
      </c>
      <c r="H95" s="14">
        <f t="shared" si="36"/>
        <v>0</v>
      </c>
      <c r="I95" s="17">
        <f t="shared" si="34"/>
        <v>0</v>
      </c>
      <c r="J95" s="33">
        <f aca="true" t="shared" si="38" ref="J95:J105">K95+L95</f>
        <v>0</v>
      </c>
      <c r="K95" s="76"/>
      <c r="L95" s="14"/>
      <c r="M95" s="14"/>
      <c r="N95" s="17"/>
      <c r="O95" s="33">
        <f aca="true" t="shared" si="39" ref="O95:O105">P95+Q95</f>
        <v>0</v>
      </c>
      <c r="P95" s="76"/>
      <c r="Q95" s="17"/>
      <c r="R95" s="33">
        <f t="shared" si="37"/>
        <v>0</v>
      </c>
      <c r="S95" s="58"/>
      <c r="T95" s="15"/>
      <c r="U95" s="76"/>
      <c r="V95" s="166"/>
      <c r="W95" s="15"/>
    </row>
    <row r="96" spans="1:23" s="16" customFormat="1" ht="12.75">
      <c r="A96" s="40" t="s">
        <v>137</v>
      </c>
      <c r="B96" s="13" t="s">
        <v>98</v>
      </c>
      <c r="C96" s="14"/>
      <c r="D96" s="14"/>
      <c r="E96" s="17"/>
      <c r="F96" s="177">
        <f t="shared" si="31"/>
        <v>0</v>
      </c>
      <c r="G96" s="76">
        <f t="shared" si="33"/>
        <v>0</v>
      </c>
      <c r="H96" s="14">
        <f t="shared" si="36"/>
        <v>0</v>
      </c>
      <c r="I96" s="17">
        <f t="shared" si="34"/>
        <v>0</v>
      </c>
      <c r="J96" s="33">
        <f t="shared" si="38"/>
        <v>0</v>
      </c>
      <c r="K96" s="76"/>
      <c r="L96" s="14"/>
      <c r="M96" s="14"/>
      <c r="N96" s="17"/>
      <c r="O96" s="33">
        <f t="shared" si="39"/>
        <v>0</v>
      </c>
      <c r="P96" s="76"/>
      <c r="Q96" s="17"/>
      <c r="R96" s="33">
        <f t="shared" si="37"/>
        <v>0</v>
      </c>
      <c r="S96" s="58"/>
      <c r="T96" s="15"/>
      <c r="U96" s="76"/>
      <c r="V96" s="166"/>
      <c r="W96" s="15"/>
    </row>
    <row r="97" spans="1:23" s="16" customFormat="1" ht="24">
      <c r="A97" s="40" t="s">
        <v>99</v>
      </c>
      <c r="B97" s="13" t="s">
        <v>100</v>
      </c>
      <c r="C97" s="14">
        <v>150000</v>
      </c>
      <c r="D97" s="14">
        <v>149999</v>
      </c>
      <c r="E97" s="17"/>
      <c r="F97" s="177">
        <f t="shared" si="31"/>
        <v>0</v>
      </c>
      <c r="G97" s="76">
        <f t="shared" si="33"/>
        <v>0</v>
      </c>
      <c r="H97" s="14">
        <f t="shared" si="36"/>
        <v>0</v>
      </c>
      <c r="I97" s="17">
        <f t="shared" si="34"/>
        <v>0</v>
      </c>
      <c r="J97" s="33">
        <f t="shared" si="38"/>
        <v>0</v>
      </c>
      <c r="K97" s="76"/>
      <c r="L97" s="14"/>
      <c r="M97" s="14"/>
      <c r="N97" s="17"/>
      <c r="O97" s="33">
        <f t="shared" si="39"/>
        <v>0</v>
      </c>
      <c r="P97" s="76"/>
      <c r="Q97" s="17"/>
      <c r="R97" s="33">
        <f t="shared" si="37"/>
        <v>0</v>
      </c>
      <c r="S97" s="58"/>
      <c r="T97" s="15"/>
      <c r="U97" s="76"/>
      <c r="V97" s="166"/>
      <c r="W97" s="15"/>
    </row>
    <row r="98" spans="1:23" s="16" customFormat="1" ht="12.75">
      <c r="A98" s="40" t="s">
        <v>186</v>
      </c>
      <c r="B98" s="13" t="s">
        <v>187</v>
      </c>
      <c r="C98" s="14"/>
      <c r="D98" s="14"/>
      <c r="E98" s="17"/>
      <c r="F98" s="177">
        <f t="shared" si="31"/>
        <v>0</v>
      </c>
      <c r="G98" s="76"/>
      <c r="H98" s="14">
        <f t="shared" si="36"/>
        <v>0</v>
      </c>
      <c r="I98" s="17"/>
      <c r="J98" s="33"/>
      <c r="K98" s="76"/>
      <c r="L98" s="14"/>
      <c r="M98" s="14"/>
      <c r="N98" s="17"/>
      <c r="O98" s="33"/>
      <c r="P98" s="76"/>
      <c r="Q98" s="17"/>
      <c r="R98" s="33"/>
      <c r="S98" s="58"/>
      <c r="T98" s="15"/>
      <c r="U98" s="76"/>
      <c r="V98" s="166"/>
      <c r="W98" s="15"/>
    </row>
    <row r="99" spans="1:23" s="16" customFormat="1" ht="24">
      <c r="A99" s="40" t="s">
        <v>101</v>
      </c>
      <c r="B99" s="13" t="s">
        <v>102</v>
      </c>
      <c r="C99" s="14">
        <v>5000</v>
      </c>
      <c r="D99" s="14">
        <v>5000</v>
      </c>
      <c r="E99" s="17">
        <v>5000</v>
      </c>
      <c r="F99" s="177">
        <f t="shared" si="31"/>
        <v>5000</v>
      </c>
      <c r="G99" s="76">
        <f t="shared" si="33"/>
        <v>0</v>
      </c>
      <c r="H99" s="14">
        <f t="shared" si="36"/>
        <v>5000</v>
      </c>
      <c r="I99" s="17">
        <f t="shared" si="34"/>
        <v>0</v>
      </c>
      <c r="J99" s="33">
        <f t="shared" si="38"/>
        <v>0</v>
      </c>
      <c r="K99" s="76"/>
      <c r="L99" s="14"/>
      <c r="M99" s="14"/>
      <c r="N99" s="17"/>
      <c r="O99" s="33">
        <f t="shared" si="39"/>
        <v>0</v>
      </c>
      <c r="P99" s="76"/>
      <c r="Q99" s="17"/>
      <c r="R99" s="33">
        <f t="shared" si="37"/>
        <v>0</v>
      </c>
      <c r="S99" s="58"/>
      <c r="T99" s="15"/>
      <c r="U99" s="76"/>
      <c r="V99" s="166"/>
      <c r="W99" s="15">
        <f>E99</f>
        <v>5000</v>
      </c>
    </row>
    <row r="100" spans="1:23" s="16" customFormat="1" ht="24">
      <c r="A100" s="40" t="s">
        <v>130</v>
      </c>
      <c r="B100" s="13" t="s">
        <v>131</v>
      </c>
      <c r="C100" s="14"/>
      <c r="D100" s="14"/>
      <c r="E100" s="17"/>
      <c r="F100" s="177">
        <f t="shared" si="31"/>
        <v>0</v>
      </c>
      <c r="G100" s="76">
        <f t="shared" si="33"/>
        <v>0</v>
      </c>
      <c r="H100" s="14">
        <f t="shared" si="36"/>
        <v>0</v>
      </c>
      <c r="I100" s="17">
        <f t="shared" si="34"/>
        <v>0</v>
      </c>
      <c r="J100" s="33">
        <f t="shared" si="38"/>
        <v>0</v>
      </c>
      <c r="K100" s="76"/>
      <c r="L100" s="14"/>
      <c r="M100" s="14"/>
      <c r="N100" s="17"/>
      <c r="O100" s="33">
        <f t="shared" si="39"/>
        <v>0</v>
      </c>
      <c r="P100" s="76"/>
      <c r="Q100" s="17"/>
      <c r="R100" s="33">
        <f t="shared" si="37"/>
        <v>0</v>
      </c>
      <c r="S100" s="58"/>
      <c r="T100" s="15"/>
      <c r="U100" s="76"/>
      <c r="V100" s="166"/>
      <c r="W100" s="15"/>
    </row>
    <row r="101" spans="1:23" s="16" customFormat="1" ht="24">
      <c r="A101" s="40" t="s">
        <v>132</v>
      </c>
      <c r="B101" s="13" t="s">
        <v>133</v>
      </c>
      <c r="C101" s="14"/>
      <c r="D101" s="14"/>
      <c r="E101" s="17"/>
      <c r="F101" s="177">
        <f t="shared" si="31"/>
        <v>0</v>
      </c>
      <c r="G101" s="76">
        <f t="shared" si="33"/>
        <v>0</v>
      </c>
      <c r="H101" s="14">
        <f t="shared" si="36"/>
        <v>0</v>
      </c>
      <c r="I101" s="17">
        <f t="shared" si="34"/>
        <v>0</v>
      </c>
      <c r="J101" s="33">
        <f t="shared" si="38"/>
        <v>0</v>
      </c>
      <c r="K101" s="76"/>
      <c r="L101" s="14"/>
      <c r="M101" s="14"/>
      <c r="N101" s="17"/>
      <c r="O101" s="33">
        <f t="shared" si="39"/>
        <v>0</v>
      </c>
      <c r="P101" s="76"/>
      <c r="Q101" s="17"/>
      <c r="R101" s="33">
        <f t="shared" si="37"/>
        <v>0</v>
      </c>
      <c r="S101" s="58"/>
      <c r="T101" s="15"/>
      <c r="U101" s="76"/>
      <c r="V101" s="166"/>
      <c r="W101" s="15"/>
    </row>
    <row r="102" spans="1:23" s="16" customFormat="1" ht="12.75">
      <c r="A102" s="40" t="s">
        <v>134</v>
      </c>
      <c r="B102" s="13" t="s">
        <v>135</v>
      </c>
      <c r="C102" s="14"/>
      <c r="D102" s="14"/>
      <c r="E102" s="17"/>
      <c r="F102" s="177">
        <f t="shared" si="31"/>
        <v>0</v>
      </c>
      <c r="G102" s="76">
        <f t="shared" si="33"/>
        <v>0</v>
      </c>
      <c r="H102" s="14">
        <f t="shared" si="36"/>
        <v>0</v>
      </c>
      <c r="I102" s="17">
        <f t="shared" si="34"/>
        <v>0</v>
      </c>
      <c r="J102" s="33">
        <f t="shared" si="38"/>
        <v>0</v>
      </c>
      <c r="K102" s="76"/>
      <c r="L102" s="14"/>
      <c r="M102" s="14"/>
      <c r="N102" s="17"/>
      <c r="O102" s="33">
        <f t="shared" si="39"/>
        <v>0</v>
      </c>
      <c r="P102" s="76"/>
      <c r="Q102" s="17"/>
      <c r="R102" s="33">
        <f t="shared" si="37"/>
        <v>0</v>
      </c>
      <c r="S102" s="58"/>
      <c r="T102" s="15"/>
      <c r="U102" s="76"/>
      <c r="V102" s="166"/>
      <c r="W102" s="15"/>
    </row>
    <row r="103" spans="1:23" s="16" customFormat="1" ht="12.75">
      <c r="A103" s="40" t="s">
        <v>138</v>
      </c>
      <c r="B103" s="13" t="s">
        <v>136</v>
      </c>
      <c r="C103" s="14"/>
      <c r="D103" s="14"/>
      <c r="E103" s="17"/>
      <c r="F103" s="177">
        <f t="shared" si="31"/>
        <v>0</v>
      </c>
      <c r="G103" s="76">
        <f t="shared" si="33"/>
        <v>0</v>
      </c>
      <c r="H103" s="14">
        <f t="shared" si="36"/>
        <v>0</v>
      </c>
      <c r="I103" s="17">
        <f t="shared" si="34"/>
        <v>0</v>
      </c>
      <c r="J103" s="33">
        <f t="shared" si="38"/>
        <v>0</v>
      </c>
      <c r="K103" s="76"/>
      <c r="L103" s="14"/>
      <c r="M103" s="14"/>
      <c r="N103" s="17"/>
      <c r="O103" s="33">
        <f t="shared" si="39"/>
        <v>0</v>
      </c>
      <c r="P103" s="76"/>
      <c r="Q103" s="17"/>
      <c r="R103" s="33">
        <f t="shared" si="37"/>
        <v>0</v>
      </c>
      <c r="S103" s="58"/>
      <c r="T103" s="15"/>
      <c r="U103" s="76"/>
      <c r="V103" s="166"/>
      <c r="W103" s="15"/>
    </row>
    <row r="104" spans="1:23" s="16" customFormat="1" ht="24">
      <c r="A104" s="40" t="s">
        <v>183</v>
      </c>
      <c r="B104" s="13" t="s">
        <v>184</v>
      </c>
      <c r="C104" s="14">
        <v>34373</v>
      </c>
      <c r="D104" s="14">
        <v>34373</v>
      </c>
      <c r="E104" s="17">
        <v>35873</v>
      </c>
      <c r="F104" s="177">
        <f t="shared" si="31"/>
        <v>35873</v>
      </c>
      <c r="G104" s="76">
        <f t="shared" si="33"/>
        <v>0</v>
      </c>
      <c r="H104" s="14">
        <f t="shared" si="36"/>
        <v>35873</v>
      </c>
      <c r="I104" s="17">
        <f t="shared" si="34"/>
        <v>0</v>
      </c>
      <c r="J104" s="33">
        <f t="shared" si="38"/>
        <v>0</v>
      </c>
      <c r="K104" s="76"/>
      <c r="L104" s="14"/>
      <c r="M104" s="14"/>
      <c r="N104" s="17"/>
      <c r="O104" s="33">
        <f t="shared" si="39"/>
        <v>0</v>
      </c>
      <c r="P104" s="76"/>
      <c r="Q104" s="17"/>
      <c r="R104" s="33"/>
      <c r="S104" s="58"/>
      <c r="T104" s="15"/>
      <c r="U104" s="76"/>
      <c r="V104" s="166"/>
      <c r="W104" s="15">
        <f>E104</f>
        <v>35873</v>
      </c>
    </row>
    <row r="105" spans="1:23" s="16" customFormat="1" ht="24" thickBot="1">
      <c r="A105" s="42" t="s">
        <v>103</v>
      </c>
      <c r="B105" s="19" t="s">
        <v>104</v>
      </c>
      <c r="C105" s="20">
        <v>62580</v>
      </c>
      <c r="D105" s="20">
        <v>62580</v>
      </c>
      <c r="E105" s="71">
        <f>62580-14714.54</f>
        <v>47865.46</v>
      </c>
      <c r="F105" s="177">
        <f t="shared" si="31"/>
        <v>47865.46</v>
      </c>
      <c r="G105" s="80">
        <f t="shared" si="33"/>
        <v>0</v>
      </c>
      <c r="H105" s="14">
        <f t="shared" si="36"/>
        <v>47865.46</v>
      </c>
      <c r="I105" s="71">
        <f t="shared" si="34"/>
        <v>0</v>
      </c>
      <c r="J105" s="60">
        <f t="shared" si="38"/>
        <v>0</v>
      </c>
      <c r="K105" s="80"/>
      <c r="L105" s="20"/>
      <c r="M105" s="20"/>
      <c r="N105" s="71"/>
      <c r="O105" s="33">
        <f t="shared" si="39"/>
        <v>0</v>
      </c>
      <c r="P105" s="80"/>
      <c r="Q105" s="71"/>
      <c r="R105" s="60">
        <f t="shared" si="37"/>
        <v>0</v>
      </c>
      <c r="S105" s="126"/>
      <c r="T105" s="21"/>
      <c r="U105" s="80"/>
      <c r="V105" s="168"/>
      <c r="W105" s="15">
        <f>E105</f>
        <v>47865.46</v>
      </c>
    </row>
    <row r="106" spans="1:23" s="8" customFormat="1" ht="13.5" thickBot="1">
      <c r="A106" s="66" t="s">
        <v>105</v>
      </c>
      <c r="B106" s="85"/>
      <c r="C106" s="86">
        <f>SUM(C107:C110)</f>
        <v>4179462.7199999997</v>
      </c>
      <c r="D106" s="86">
        <f aca="true" t="shared" si="40" ref="D106:W106">SUM(D107:D110)</f>
        <v>4179462.7199999997</v>
      </c>
      <c r="E106" s="67">
        <f t="shared" si="40"/>
        <v>4182823</v>
      </c>
      <c r="F106" s="74">
        <f>G106+H106+I106</f>
        <v>4182823</v>
      </c>
      <c r="G106" s="87">
        <f t="shared" si="40"/>
        <v>0</v>
      </c>
      <c r="H106" s="86">
        <f t="shared" si="40"/>
        <v>4182823</v>
      </c>
      <c r="I106" s="67">
        <f t="shared" si="40"/>
        <v>0</v>
      </c>
      <c r="J106" s="74">
        <f t="shared" si="40"/>
        <v>0</v>
      </c>
      <c r="K106" s="87">
        <f t="shared" si="40"/>
        <v>0</v>
      </c>
      <c r="L106" s="86">
        <f t="shared" si="40"/>
        <v>0</v>
      </c>
      <c r="M106" s="86">
        <f t="shared" si="40"/>
        <v>0</v>
      </c>
      <c r="N106" s="67">
        <f t="shared" si="40"/>
        <v>0</v>
      </c>
      <c r="O106" s="74">
        <f t="shared" si="40"/>
        <v>0</v>
      </c>
      <c r="P106" s="87">
        <f t="shared" si="40"/>
        <v>0</v>
      </c>
      <c r="Q106" s="67">
        <f t="shared" si="40"/>
        <v>0</v>
      </c>
      <c r="R106" s="74">
        <f t="shared" si="40"/>
        <v>0</v>
      </c>
      <c r="S106" s="123">
        <f t="shared" si="40"/>
        <v>0</v>
      </c>
      <c r="T106" s="68">
        <f t="shared" si="40"/>
        <v>0</v>
      </c>
      <c r="U106" s="87">
        <f t="shared" si="40"/>
        <v>0</v>
      </c>
      <c r="V106" s="164"/>
      <c r="W106" s="68">
        <f t="shared" si="40"/>
        <v>4182823</v>
      </c>
    </row>
    <row r="107" spans="1:25" s="16" customFormat="1" ht="12.75">
      <c r="A107" s="61" t="s">
        <v>106</v>
      </c>
      <c r="B107" s="62">
        <v>290001</v>
      </c>
      <c r="C107" s="63">
        <v>633443</v>
      </c>
      <c r="D107" s="63">
        <v>633443</v>
      </c>
      <c r="E107" s="72">
        <v>633443</v>
      </c>
      <c r="F107" s="177">
        <f t="shared" si="31"/>
        <v>633443</v>
      </c>
      <c r="G107" s="81">
        <f t="shared" si="33"/>
        <v>0</v>
      </c>
      <c r="H107" s="63">
        <f>L107+M107+N107+P107+R107+U107+W107</f>
        <v>633443</v>
      </c>
      <c r="I107" s="72">
        <f t="shared" si="34"/>
        <v>0</v>
      </c>
      <c r="J107" s="64">
        <f aca="true" t="shared" si="41" ref="J107:J113">K107+L107</f>
        <v>0</v>
      </c>
      <c r="K107" s="81"/>
      <c r="L107" s="63"/>
      <c r="M107" s="63"/>
      <c r="N107" s="72"/>
      <c r="O107" s="64">
        <f>P107+Q107</f>
        <v>0</v>
      </c>
      <c r="P107" s="81"/>
      <c r="Q107" s="72"/>
      <c r="R107" s="64">
        <f>S107+T107</f>
        <v>0</v>
      </c>
      <c r="S107" s="127"/>
      <c r="T107" s="65"/>
      <c r="U107" s="81"/>
      <c r="V107" s="169"/>
      <c r="W107" s="65">
        <f>E107</f>
        <v>633443</v>
      </c>
      <c r="Y107" s="46"/>
    </row>
    <row r="108" spans="1:23" s="16" customFormat="1" ht="24">
      <c r="A108" s="40" t="s">
        <v>107</v>
      </c>
      <c r="B108" s="13" t="s">
        <v>108</v>
      </c>
      <c r="C108" s="14">
        <v>6693.72</v>
      </c>
      <c r="D108" s="14">
        <v>6693.72</v>
      </c>
      <c r="E108" s="17">
        <v>10000</v>
      </c>
      <c r="F108" s="177">
        <f t="shared" si="31"/>
        <v>10000</v>
      </c>
      <c r="G108" s="76">
        <f t="shared" si="33"/>
        <v>0</v>
      </c>
      <c r="H108" s="63">
        <f>L108+M108+N108+P108+R108+U108+W108</f>
        <v>10000</v>
      </c>
      <c r="I108" s="17">
        <f t="shared" si="34"/>
        <v>0</v>
      </c>
      <c r="J108" s="33">
        <f t="shared" si="41"/>
        <v>0</v>
      </c>
      <c r="K108" s="76"/>
      <c r="L108" s="14"/>
      <c r="M108" s="14"/>
      <c r="N108" s="17"/>
      <c r="O108" s="64">
        <f>P108+Q108</f>
        <v>0</v>
      </c>
      <c r="P108" s="76"/>
      <c r="Q108" s="17"/>
      <c r="R108" s="33">
        <f>S108+T108</f>
        <v>0</v>
      </c>
      <c r="S108" s="58"/>
      <c r="T108" s="15"/>
      <c r="U108" s="76"/>
      <c r="V108" s="166"/>
      <c r="W108" s="65">
        <f>E108</f>
        <v>10000</v>
      </c>
    </row>
    <row r="109" spans="1:23" s="16" customFormat="1" ht="12.75">
      <c r="A109" s="41" t="s">
        <v>109</v>
      </c>
      <c r="B109" s="13" t="s">
        <v>110</v>
      </c>
      <c r="C109" s="14">
        <v>3539326</v>
      </c>
      <c r="D109" s="14">
        <v>3539326</v>
      </c>
      <c r="E109" s="17">
        <v>3539380</v>
      </c>
      <c r="F109" s="177">
        <f t="shared" si="31"/>
        <v>3539380</v>
      </c>
      <c r="G109" s="76">
        <f t="shared" si="33"/>
        <v>0</v>
      </c>
      <c r="H109" s="63">
        <f>L109+M109+N109+P109+R109+U109+W109</f>
        <v>3539380</v>
      </c>
      <c r="I109" s="17">
        <f t="shared" si="34"/>
        <v>0</v>
      </c>
      <c r="J109" s="33">
        <f t="shared" si="41"/>
        <v>0</v>
      </c>
      <c r="K109" s="76"/>
      <c r="L109" s="14"/>
      <c r="M109" s="14"/>
      <c r="N109" s="17"/>
      <c r="O109" s="64">
        <f>P109+Q109</f>
        <v>0</v>
      </c>
      <c r="P109" s="76"/>
      <c r="Q109" s="17"/>
      <c r="R109" s="33">
        <f>S109+T109</f>
        <v>0</v>
      </c>
      <c r="S109" s="58"/>
      <c r="T109" s="15"/>
      <c r="U109" s="76"/>
      <c r="V109" s="166"/>
      <c r="W109" s="65">
        <f>E109</f>
        <v>3539380</v>
      </c>
    </row>
    <row r="110" spans="1:23" ht="12.75">
      <c r="A110" s="40" t="s">
        <v>111</v>
      </c>
      <c r="B110" s="84">
        <v>290015</v>
      </c>
      <c r="C110" s="14"/>
      <c r="D110" s="14"/>
      <c r="E110" s="17"/>
      <c r="F110" s="177">
        <f t="shared" si="31"/>
        <v>0</v>
      </c>
      <c r="G110" s="76">
        <f t="shared" si="33"/>
        <v>0</v>
      </c>
      <c r="H110" s="63">
        <f>L110+M110+N110+P110+R110+U110+W110</f>
        <v>0</v>
      </c>
      <c r="I110" s="17">
        <f t="shared" si="34"/>
        <v>0</v>
      </c>
      <c r="J110" s="33">
        <f t="shared" si="41"/>
        <v>0</v>
      </c>
      <c r="K110" s="76"/>
      <c r="L110" s="14"/>
      <c r="M110" s="14"/>
      <c r="N110" s="17"/>
      <c r="O110" s="64">
        <f>P110+Q110</f>
        <v>0</v>
      </c>
      <c r="P110" s="76"/>
      <c r="Q110" s="17"/>
      <c r="R110" s="33">
        <f>S110+T110</f>
        <v>0</v>
      </c>
      <c r="S110" s="58"/>
      <c r="T110" s="15"/>
      <c r="U110" s="76"/>
      <c r="V110" s="166"/>
      <c r="W110" s="65">
        <f>E110</f>
        <v>0</v>
      </c>
    </row>
    <row r="111" spans="1:23" ht="24" thickBot="1">
      <c r="A111" s="117" t="s">
        <v>151</v>
      </c>
      <c r="B111" s="43"/>
      <c r="C111" s="43"/>
      <c r="D111" s="43"/>
      <c r="E111" s="73">
        <v>1950758.51</v>
      </c>
      <c r="F111" s="177">
        <f t="shared" si="31"/>
        <v>1950758.51</v>
      </c>
      <c r="G111" s="76">
        <f>K111</f>
        <v>1950758.51</v>
      </c>
      <c r="H111" s="63">
        <f>L111+M111+N111+P111+R111+U111+W111</f>
        <v>0</v>
      </c>
      <c r="I111" s="17">
        <f>Q111</f>
        <v>0</v>
      </c>
      <c r="J111" s="33">
        <f t="shared" si="41"/>
        <v>1950758.51</v>
      </c>
      <c r="K111" s="130">
        <v>1950758.51</v>
      </c>
      <c r="L111" s="131"/>
      <c r="M111" s="131"/>
      <c r="N111" s="132"/>
      <c r="O111" s="129"/>
      <c r="P111" s="133"/>
      <c r="Q111" s="134"/>
      <c r="R111" s="129"/>
      <c r="S111" s="135"/>
      <c r="T111" s="136"/>
      <c r="U111" s="130"/>
      <c r="V111" s="172"/>
      <c r="W111" s="136"/>
    </row>
    <row r="112" spans="1:23" ht="24" customHeight="1">
      <c r="A112" s="149" t="s">
        <v>200</v>
      </c>
      <c r="B112" s="1">
        <v>340099</v>
      </c>
      <c r="C112" s="1"/>
      <c r="D112" s="1"/>
      <c r="E112" s="52"/>
      <c r="F112" s="177">
        <f t="shared" si="31"/>
        <v>0</v>
      </c>
      <c r="G112" s="52"/>
      <c r="H112" s="52"/>
      <c r="I112" s="52"/>
      <c r="J112" s="33">
        <f t="shared" si="41"/>
        <v>0</v>
      </c>
      <c r="K112" s="1"/>
      <c r="L112" s="1"/>
      <c r="M112" s="1"/>
      <c r="N112" s="1"/>
      <c r="O112" s="1"/>
      <c r="P112" s="1"/>
      <c r="Q112" s="1"/>
      <c r="R112" s="52"/>
      <c r="S112" s="52"/>
      <c r="T112" s="52"/>
      <c r="U112" s="52"/>
      <c r="V112" s="52"/>
      <c r="W112" s="53"/>
    </row>
    <row r="113" spans="1:23" ht="19.5" customHeight="1" thickBot="1">
      <c r="A113" s="54" t="s">
        <v>201</v>
      </c>
      <c r="B113" s="55"/>
      <c r="C113" s="55"/>
      <c r="D113" s="55"/>
      <c r="E113" s="56"/>
      <c r="F113" s="177">
        <f t="shared" si="31"/>
        <v>1950758.51</v>
      </c>
      <c r="G113" s="76">
        <f>K113</f>
        <v>1950758.51</v>
      </c>
      <c r="H113" s="14">
        <f>L113+M113+N113+P113+R113+U113+W113</f>
        <v>0</v>
      </c>
      <c r="I113" s="17">
        <f>Q113</f>
        <v>0</v>
      </c>
      <c r="J113" s="33">
        <f t="shared" si="41"/>
        <v>1950758.51</v>
      </c>
      <c r="K113" s="130">
        <v>1950758.51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7"/>
    </row>
    <row r="114" ht="12.75">
      <c r="A114" s="22"/>
    </row>
    <row r="115" spans="1:8" ht="12.75">
      <c r="A115" s="22"/>
      <c r="G115" s="2" t="s">
        <v>189</v>
      </c>
      <c r="H115" s="2" t="s">
        <v>190</v>
      </c>
    </row>
    <row r="116" spans="1:22" ht="12.75">
      <c r="A116" s="22"/>
      <c r="E116" s="219" t="s">
        <v>191</v>
      </c>
      <c r="F116" s="219"/>
      <c r="G116" s="3">
        <f>G13</f>
        <v>72780847</v>
      </c>
      <c r="H116" s="3">
        <f>G13-G113</f>
        <v>70830088.49</v>
      </c>
      <c r="I116" s="3"/>
      <c r="P116" s="2" t="s">
        <v>192</v>
      </c>
      <c r="U116" s="187" t="s">
        <v>221</v>
      </c>
      <c r="V116" s="187"/>
    </row>
    <row r="117" spans="5:22" ht="12.75">
      <c r="E117" s="219" t="s">
        <v>193</v>
      </c>
      <c r="F117" s="219"/>
      <c r="G117" s="3">
        <f>H13</f>
        <v>18554832.48</v>
      </c>
      <c r="H117" s="3">
        <f>H13-H113</f>
        <v>18554832.48</v>
      </c>
      <c r="P117" s="2" t="s">
        <v>194</v>
      </c>
      <c r="U117" s="187" t="s">
        <v>220</v>
      </c>
      <c r="V117" s="187"/>
    </row>
    <row r="118" spans="1:16" ht="16.5">
      <c r="A118" s="51"/>
      <c r="E118" s="2" t="s">
        <v>195</v>
      </c>
      <c r="G118" s="3">
        <f>I13</f>
        <v>0</v>
      </c>
      <c r="H118" s="3">
        <f>I13-I113</f>
        <v>0</v>
      </c>
      <c r="P118" s="2" t="s">
        <v>196</v>
      </c>
    </row>
    <row r="119" spans="5:16" ht="12.75">
      <c r="E119" s="45" t="s">
        <v>197</v>
      </c>
      <c r="F119" s="45"/>
      <c r="G119" s="148">
        <f>G116+G117+G118</f>
        <v>91335679.48</v>
      </c>
      <c r="H119" s="148">
        <f>H116+H117+H118</f>
        <v>89384920.97</v>
      </c>
      <c r="P119" s="2" t="s">
        <v>198</v>
      </c>
    </row>
    <row r="120" ht="12.75">
      <c r="P120" s="2" t="s">
        <v>199</v>
      </c>
    </row>
    <row r="121" spans="3:5" ht="24" customHeight="1">
      <c r="C121" s="45"/>
      <c r="E121" s="3">
        <f>E28+E34+E106</f>
        <v>17879107.57</v>
      </c>
    </row>
    <row r="122" spans="3:5" ht="24" customHeight="1">
      <c r="C122" s="3"/>
      <c r="D122" s="3"/>
      <c r="E122" s="3"/>
    </row>
    <row r="123" spans="3:5" ht="24" customHeight="1">
      <c r="C123" s="3"/>
      <c r="D123" s="3"/>
      <c r="E123" s="3"/>
    </row>
    <row r="124" spans="3:5" ht="24" customHeight="1">
      <c r="C124" s="3"/>
      <c r="D124" s="3"/>
      <c r="E124" s="3"/>
    </row>
    <row r="125" spans="3:5" ht="24" customHeight="1">
      <c r="C125" s="3"/>
      <c r="D125" s="3"/>
      <c r="E125" s="3"/>
    </row>
    <row r="126" spans="3:5" ht="24" customHeight="1">
      <c r="C126" s="3"/>
      <c r="D126" s="3"/>
      <c r="E126" s="3"/>
    </row>
    <row r="127" spans="3:5" ht="24" customHeight="1">
      <c r="C127" s="3"/>
      <c r="D127" s="3"/>
      <c r="E127" s="3"/>
    </row>
    <row r="128" spans="3:5" ht="24" customHeight="1">
      <c r="C128" s="3"/>
      <c r="D128" s="3"/>
      <c r="E128" s="3"/>
    </row>
    <row r="129" spans="3:5" ht="24" customHeight="1">
      <c r="C129" s="3"/>
      <c r="D129" s="3"/>
      <c r="E129" s="3"/>
    </row>
    <row r="130" spans="3:5" ht="24" customHeight="1">
      <c r="C130" s="3"/>
      <c r="D130" s="3"/>
      <c r="E130" s="3"/>
    </row>
    <row r="131" spans="3:5" ht="24" customHeight="1">
      <c r="C131" s="3"/>
      <c r="D131" s="3"/>
      <c r="E131" s="3"/>
    </row>
    <row r="132" spans="3:5" ht="24" customHeight="1">
      <c r="C132" s="3"/>
      <c r="D132" s="3"/>
      <c r="E132" s="3"/>
    </row>
    <row r="133" spans="3:5" ht="24" customHeight="1">
      <c r="C133" s="3"/>
      <c r="D133" s="3"/>
      <c r="E133" s="3"/>
    </row>
    <row r="134" spans="3:5" ht="12.75">
      <c r="C134" s="3"/>
      <c r="D134" s="3"/>
      <c r="E134" s="3"/>
    </row>
  </sheetData>
  <sheetProtection/>
  <mergeCells count="34">
    <mergeCell ref="C5:C8"/>
    <mergeCell ref="D5:D8"/>
    <mergeCell ref="J5:U5"/>
    <mergeCell ref="O6:O8"/>
    <mergeCell ref="S6:T7"/>
    <mergeCell ref="E116:F116"/>
    <mergeCell ref="U116:V116"/>
    <mergeCell ref="N6:N8"/>
    <mergeCell ref="A1:C1"/>
    <mergeCell ref="D1:W1"/>
    <mergeCell ref="A2:W2"/>
    <mergeCell ref="A4:A8"/>
    <mergeCell ref="B4:B8"/>
    <mergeCell ref="C4:D4"/>
    <mergeCell ref="J6:J8"/>
    <mergeCell ref="K6:L6"/>
    <mergeCell ref="M6:M8"/>
    <mergeCell ref="R6:R8"/>
    <mergeCell ref="E117:F117"/>
    <mergeCell ref="U117:V117"/>
    <mergeCell ref="K7:K8"/>
    <mergeCell ref="L7:L8"/>
    <mergeCell ref="P7:P8"/>
    <mergeCell ref="Q7:Q8"/>
    <mergeCell ref="E4:E8"/>
    <mergeCell ref="F4:F8"/>
    <mergeCell ref="G4:I4"/>
    <mergeCell ref="J4:W4"/>
    <mergeCell ref="W5:W8"/>
    <mergeCell ref="H6:H8"/>
    <mergeCell ref="I6:I8"/>
    <mergeCell ref="V6:V8"/>
    <mergeCell ref="U6:U8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2015-01-21T14:30:20Z</cp:lastPrinted>
  <dcterms:created xsi:type="dcterms:W3CDTF">2006-09-28T05:33:49Z</dcterms:created>
  <dcterms:modified xsi:type="dcterms:W3CDTF">2022-02-24T06:24:23Z</dcterms:modified>
  <cp:category/>
  <cp:version/>
  <cp:contentType/>
  <cp:contentStatus/>
</cp:coreProperties>
</file>